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35" activeTab="0"/>
  </bookViews>
  <sheets>
    <sheet name="Procedimiento" sheetId="1" r:id="rId1"/>
    <sheet name="Formulas" sheetId="2" r:id="rId2"/>
  </sheets>
  <definedNames/>
  <calcPr fullCalcOnLoad="1"/>
</workbook>
</file>

<file path=xl/sharedStrings.xml><?xml version="1.0" encoding="utf-8"?>
<sst xmlns="http://schemas.openxmlformats.org/spreadsheetml/2006/main" count="272" uniqueCount="125">
  <si>
    <t>Tabla para el ISPT (Mensual)</t>
  </si>
  <si>
    <t>- Limite Inferior</t>
  </si>
  <si>
    <t>Inferior</t>
  </si>
  <si>
    <t>Superior</t>
  </si>
  <si>
    <t>Cuota Fija</t>
  </si>
  <si>
    <t>% Excedente</t>
  </si>
  <si>
    <t>CS</t>
  </si>
  <si>
    <t>Excedente</t>
  </si>
  <si>
    <t>% a aplicar</t>
  </si>
  <si>
    <t>Impuesto Marginal</t>
  </si>
  <si>
    <t>+ Cuota Fija</t>
  </si>
  <si>
    <t>Impuesto Causado</t>
  </si>
  <si>
    <t>SAIT NOMINA</t>
  </si>
  <si>
    <t>Salario Diario</t>
  </si>
  <si>
    <t>Sueldo Mensual</t>
  </si>
  <si>
    <t>Dias de Aguinaldo</t>
  </si>
  <si>
    <t>Con(501) * 30.4</t>
  </si>
  <si>
    <t>Concepto</t>
  </si>
  <si>
    <t>Descripcion</t>
  </si>
  <si>
    <t>Instrucciones</t>
  </si>
  <si>
    <t>Este archivo esta en excel y lo puede descargar de: www.sait.com.mx/download/calculodeisptenaguinaldo.xls</t>
  </si>
  <si>
    <t>El procedimiento a seguir es el siguiente:</t>
  </si>
  <si>
    <t>Se captura en el catalogo de trabajadores</t>
  </si>
  <si>
    <t>Con(133) * Con(501)</t>
  </si>
  <si>
    <t>Formula</t>
  </si>
  <si>
    <t>Calculo del Impuesto</t>
  </si>
  <si>
    <t>Subsidio</t>
  </si>
  <si>
    <t>ISPT de Salario Mensual</t>
  </si>
  <si>
    <t>Impuesto Marginal p Subsidio</t>
  </si>
  <si>
    <t>Tabla(1,1,Con(270))</t>
  </si>
  <si>
    <t>Tabla(1,4,Con(270))</t>
  </si>
  <si>
    <t>( Con(270) - Tabla(1,1,Con(270))  )  *  Tabla(1,4,Con(270))</t>
  </si>
  <si>
    <t>Tabla(1,3,Con(270))</t>
  </si>
  <si>
    <t>(  Con(270)  - Tabla(2,1,Con(270))  )  *  Tabla(1,4,Con(270))</t>
  </si>
  <si>
    <t>Con(273) * Tabla(2,4,Con(270))  + Tabla(2,3,Con(270))</t>
  </si>
  <si>
    <t>Con(274) * Con(156)</t>
  </si>
  <si>
    <t>Tabla(3,3,Con(270))</t>
  </si>
  <si>
    <t>Max(Con(272)-Con(275)-Con(276),0)</t>
  </si>
  <si>
    <t>CALCULO DE ISPT DE SALARIO MENSUAL NORMAL + INGRESO EXTRAORD GRAVADO MENSUAL</t>
  </si>
  <si>
    <t>Sueldo Mensual + Ingreso ExtraOrd  Grav Mens</t>
  </si>
  <si>
    <t>Con(290) / 365 * 30.4</t>
  </si>
  <si>
    <t>Con(287) - Con(277)</t>
  </si>
  <si>
    <t>Diferencia de ISPTs ( Fracc III )</t>
  </si>
  <si>
    <t>Pje de Impuesto a usar ( Fracc V )</t>
  </si>
  <si>
    <t>Impuesto determinado ( Fracc IV )</t>
  </si>
  <si>
    <t>Con(270) + Con(291)</t>
  </si>
  <si>
    <t>Ingreso gravado extraordinario</t>
  </si>
  <si>
    <t>Ingreso gravado extraordinario conv a mes ( Fracc I )</t>
  </si>
  <si>
    <t>Tabla(1,1,Con(280))</t>
  </si>
  <si>
    <t>Tabla(1,4,Con(280))</t>
  </si>
  <si>
    <t>( Con(280) - Tabla(1,1,Con(280))  )  *  Tabla(1,4,Con(280))</t>
  </si>
  <si>
    <t>Tabla(1,3,Con(280))</t>
  </si>
  <si>
    <t>(  Con(280)  - Tabla(2,1,Con(280))  )  *  Tabla(1,4,Con(280))</t>
  </si>
  <si>
    <t>Con(283) * Tabla(2,4,Con(280))  + Tabla(2,3,Con(280))</t>
  </si>
  <si>
    <t>Con(284) * Con(156)</t>
  </si>
  <si>
    <t>Tabla(3,3,Con(280))</t>
  </si>
  <si>
    <t>Max(Con(282)-Con(285)-Con(286),0)</t>
  </si>
  <si>
    <t>Credito Salario</t>
  </si>
  <si>
    <t>ISPT de Salario Mensual + Ingreso ExtraOrd Grav Mens</t>
  </si>
  <si>
    <t>Ingreso Mensual Normal</t>
  </si>
  <si>
    <t>ISPT de Ingreso Mensual Normal</t>
  </si>
  <si>
    <t>Ingreso Mensual + Ingreso ExtraOrd Grav Mens</t>
  </si>
  <si>
    <t>ISPT de Ingreso Mens + Ingreso ExtraOrd Grav Mens</t>
  </si>
  <si>
    <t>Formulas para el calculo de las 5 fracciones mencionadas en la ley</t>
  </si>
  <si>
    <t>Resultados de aplicar la tarifa de ISPT a los 2 casos, las formulas aparecen abajo</t>
  </si>
  <si>
    <t>Se captura por cada trabajador</t>
  </si>
  <si>
    <t>En caso de PTU solo cambiar la formula del concepto extraordinario: 290</t>
  </si>
  <si>
    <t>Subsidio acreditable</t>
  </si>
  <si>
    <t>Con(271)  + Tabla(1,3,Con(270))</t>
  </si>
  <si>
    <t>Con(281)  + Tabla(1,3,Con(280))</t>
  </si>
  <si>
    <t>Ingreso gravado extraordinario (aguinaldo, ptu, otros)</t>
  </si>
  <si>
    <t>Gravado(4) + Gravado(16)</t>
  </si>
  <si>
    <t>Con(287)</t>
  </si>
  <si>
    <t>ISPT de: Salario mensual + Ingr Extraordinario ( Fracc II)</t>
  </si>
  <si>
    <t>Con(293) / Con(291)</t>
  </si>
  <si>
    <t>Impuesto determinado según Art 142 ( Fracc IV )</t>
  </si>
  <si>
    <t>Con(290) * Con(294)</t>
  </si>
  <si>
    <t>Con(295)</t>
  </si>
  <si>
    <t>IngGravExt</t>
  </si>
  <si>
    <t>FraccI</t>
  </si>
  <si>
    <t>FraccII</t>
  </si>
  <si>
    <t>FraccIII</t>
  </si>
  <si>
    <t>FraccV</t>
  </si>
  <si>
    <t>FraccIV</t>
  </si>
  <si>
    <t>SdoMes</t>
  </si>
  <si>
    <t>ImpMarg</t>
  </si>
  <si>
    <t>ImpCaus</t>
  </si>
  <si>
    <t>ImpMarSub</t>
  </si>
  <si>
    <t>Sub</t>
  </si>
  <si>
    <t>SubAcred</t>
  </si>
  <si>
    <t>ISPTSdo</t>
  </si>
  <si>
    <t>SdoFracII</t>
  </si>
  <si>
    <t>ISPTFracII</t>
  </si>
  <si>
    <t xml:space="preserve"> </t>
  </si>
  <si>
    <r>
      <t xml:space="preserve">I </t>
    </r>
    <r>
      <rPr>
        <sz val="12"/>
        <rFont val="Arial"/>
        <family val="2"/>
      </rPr>
      <t xml:space="preserve"> La remuneracion de que se trate (parte gravable) se divide entre 365 dias y el resultado se multiplica por 30.4 </t>
    </r>
  </si>
  <si>
    <r>
      <t xml:space="preserve">III </t>
    </r>
    <r>
      <rPr>
        <sz val="12"/>
        <rFont val="Arial"/>
        <family val="2"/>
      </rPr>
      <t xml:space="preserve">Al impuesto calculado en el paso 2  se le resta el impuesto del salario normal. </t>
    </r>
  </si>
  <si>
    <r>
      <t>IV</t>
    </r>
    <r>
      <rPr>
        <sz val="12"/>
        <rFont val="Arial"/>
        <family val="2"/>
      </rPr>
      <t xml:space="preserve"> El impuesto a retener se determina al multiplicar el ingreso gravado  por la tasa que obtendras en el paso 5</t>
    </r>
  </si>
  <si>
    <r>
      <t>V</t>
    </r>
    <r>
      <rPr>
        <sz val="12"/>
        <rFont val="Arial"/>
        <family val="2"/>
      </rPr>
      <t xml:space="preserve"> La tasa de impuesto que usaremos para la retencion sera el resultado de dividir el resultado del paso 3 entre el resultado del paso 1 </t>
    </r>
  </si>
  <si>
    <t>Unidad de Medida actualizada</t>
  </si>
  <si>
    <t>15 * Con(164)</t>
  </si>
  <si>
    <t>Tarifas Sueldos y Salarios 2017</t>
  </si>
  <si>
    <t>Tabla del Subsidio para el empleo mensual</t>
  </si>
  <si>
    <t>De ingresos</t>
  </si>
  <si>
    <t>A Ingresos</t>
  </si>
  <si>
    <t>Cant Sub</t>
  </si>
  <si>
    <t>Calculo de subsidio al Empleo</t>
  </si>
  <si>
    <t>Calculo del Subsidio al Empleo</t>
  </si>
  <si>
    <t>Subsidio al Empleo</t>
  </si>
  <si>
    <t>Max(Con(272)-Con(276),0)</t>
  </si>
  <si>
    <t>PTU  o Aguinaldo Con (4)</t>
  </si>
  <si>
    <t>PTU Exenta o Aguinado exento</t>
  </si>
  <si>
    <t>Ispt (Art 174)</t>
  </si>
  <si>
    <t>CALCULO DE ISPT DE SALARIO MENSUAL NORMAL art 96 LISR</t>
  </si>
  <si>
    <t>Con(282)</t>
  </si>
  <si>
    <t>Con(282) - Con(272)</t>
  </si>
  <si>
    <t>Definir los conceptos: 270-277 ,  280-285  y  290-295</t>
  </si>
  <si>
    <r>
      <t xml:space="preserve">II </t>
    </r>
    <r>
      <rPr>
        <sz val="12"/>
        <rFont val="Arial"/>
        <family val="2"/>
      </rPr>
      <t>Al resultado anterior se suma el salario mensual ordinario, y se aplica el procedimiento del Art. 96 LISR</t>
    </r>
  </si>
  <si>
    <t>Con(16) - Exento(16)</t>
  </si>
  <si>
    <t xml:space="preserve">Aplicando el Art 174 </t>
  </si>
  <si>
    <t>Aplicable para pagos de Aguinaldo, PTU y Prima Vacacional</t>
  </si>
  <si>
    <t>CALCULO DE ISR</t>
  </si>
  <si>
    <t>La formula exenta del aguinaldo o ptu se captura en el campo de Exento del Catalogo de Conceptos</t>
  </si>
  <si>
    <t>SI DESEA INCLUIR EN ESTE CALCULO EL SUBSIDIO CAMBIAR LO SIGUIENTE:</t>
  </si>
  <si>
    <t>Con(285) - Con(277)</t>
  </si>
  <si>
    <t>Con(285)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</si>
</sst>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.00_ ;\-#,##0.00\ "/>
    <numFmt numFmtId="169" formatCode="0.0%"/>
    <numFmt numFmtId="170" formatCode="0.000%"/>
    <numFmt numFmtId="171" formatCode="_-* #,##0.000_-;\-* #,##0.000_-;_-* &quot;-&quot;??_-;_-@_-"/>
    <numFmt numFmtId="172" formatCode="_-* #,##0.0000_-;\-* #,##0.0000_-;_-* &quot;-&quot;??_-;_-@_-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48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168" fontId="4" fillId="0" borderId="0" xfId="48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168" fontId="5" fillId="0" borderId="11" xfId="48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68" fontId="5" fillId="0" borderId="0" xfId="48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10" fontId="4" fillId="0" borderId="0" xfId="55" applyNumberFormat="1" applyFont="1" applyAlignment="1">
      <alignment/>
    </xf>
    <xf numFmtId="0" fontId="4" fillId="0" borderId="0" xfId="0" applyFont="1" applyAlignment="1" applyProtection="1">
      <alignment horizontal="center"/>
      <protection hidden="1"/>
    </xf>
    <xf numFmtId="168" fontId="4" fillId="0" borderId="0" xfId="48" applyNumberFormat="1" applyFont="1" applyAlignment="1" applyProtection="1">
      <alignment/>
      <protection hidden="1"/>
    </xf>
    <xf numFmtId="0" fontId="4" fillId="0" borderId="0" xfId="0" applyFont="1" applyBorder="1" applyAlignment="1" applyProtection="1" quotePrefix="1">
      <alignment/>
      <protection hidden="1"/>
    </xf>
    <xf numFmtId="168" fontId="4" fillId="0" borderId="13" xfId="48" applyNumberFormat="1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/>
      <protection hidden="1"/>
    </xf>
    <xf numFmtId="9" fontId="4" fillId="0" borderId="13" xfId="55" applyFont="1" applyBorder="1" applyAlignment="1" applyProtection="1">
      <alignment/>
      <protection hidden="1"/>
    </xf>
    <xf numFmtId="0" fontId="4" fillId="0" borderId="13" xfId="0" applyFont="1" applyBorder="1" applyAlignment="1" applyProtection="1" quotePrefix="1">
      <alignment/>
      <protection hidden="1"/>
    </xf>
    <xf numFmtId="168" fontId="5" fillId="0" borderId="0" xfId="48" applyNumberFormat="1" applyFont="1" applyAlignment="1" applyProtection="1">
      <alignment/>
      <protection hidden="1"/>
    </xf>
    <xf numFmtId="168" fontId="4" fillId="0" borderId="0" xfId="48" applyNumberFormat="1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168" fontId="5" fillId="0" borderId="13" xfId="48" applyNumberFormat="1" applyFont="1" applyBorder="1" applyAlignment="1" applyProtection="1">
      <alignment/>
      <protection hidden="1"/>
    </xf>
    <xf numFmtId="168" fontId="4" fillId="0" borderId="14" xfId="48" applyNumberFormat="1" applyFont="1" applyBorder="1" applyAlignment="1" applyProtection="1">
      <alignment/>
      <protection hidden="1"/>
    </xf>
    <xf numFmtId="164" fontId="4" fillId="0" borderId="10" xfId="50" applyFont="1" applyBorder="1" applyAlignment="1" applyProtection="1">
      <alignment/>
      <protection hidden="1"/>
    </xf>
    <xf numFmtId="164" fontId="4" fillId="0" borderId="11" xfId="50" applyFont="1" applyBorder="1" applyAlignment="1" applyProtection="1">
      <alignment/>
      <protection hidden="1"/>
    </xf>
    <xf numFmtId="0" fontId="4" fillId="0" borderId="12" xfId="0" applyFont="1" applyBorder="1" applyAlignment="1" applyProtection="1">
      <alignment/>
      <protection hidden="1"/>
    </xf>
    <xf numFmtId="164" fontId="4" fillId="0" borderId="15" xfId="50" applyFont="1" applyBorder="1" applyAlignment="1" applyProtection="1">
      <alignment/>
      <protection hidden="1"/>
    </xf>
    <xf numFmtId="164" fontId="6" fillId="0" borderId="0" xfId="50" applyFont="1" applyBorder="1" applyAlignment="1" applyProtection="1">
      <alignment/>
      <protection locked="0"/>
    </xf>
    <xf numFmtId="164" fontId="4" fillId="0" borderId="16" xfId="50" applyFont="1" applyBorder="1" applyAlignment="1" applyProtection="1">
      <alignment/>
      <protection hidden="1"/>
    </xf>
    <xf numFmtId="164" fontId="6" fillId="0" borderId="17" xfId="50" applyFont="1" applyBorder="1" applyAlignment="1" applyProtection="1">
      <alignment/>
      <protection locked="0"/>
    </xf>
    <xf numFmtId="164" fontId="4" fillId="0" borderId="0" xfId="50" applyFont="1" applyBorder="1" applyAlignment="1" applyProtection="1">
      <alignment/>
      <protection hidden="1"/>
    </xf>
    <xf numFmtId="10" fontId="6" fillId="0" borderId="0" xfId="0" applyNumberFormat="1" applyFont="1" applyBorder="1" applyAlignment="1" applyProtection="1">
      <alignment/>
      <protection locked="0"/>
    </xf>
    <xf numFmtId="10" fontId="4" fillId="0" borderId="0" xfId="0" applyNumberFormat="1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164" fontId="6" fillId="0" borderId="18" xfId="50" applyFont="1" applyBorder="1" applyAlignment="1" applyProtection="1">
      <alignment/>
      <protection locked="0"/>
    </xf>
    <xf numFmtId="164" fontId="6" fillId="0" borderId="19" xfId="50" applyFont="1" applyBorder="1" applyAlignment="1" applyProtection="1">
      <alignment/>
      <protection locked="0"/>
    </xf>
    <xf numFmtId="164" fontId="4" fillId="0" borderId="0" xfId="50" applyFont="1" applyAlignment="1" applyProtection="1">
      <alignment/>
      <protection hidden="1"/>
    </xf>
    <xf numFmtId="164" fontId="4" fillId="0" borderId="20" xfId="50" applyFont="1" applyBorder="1" applyAlignment="1" applyProtection="1">
      <alignment/>
      <protection hidden="1"/>
    </xf>
    <xf numFmtId="164" fontId="4" fillId="0" borderId="21" xfId="50" applyFont="1" applyBorder="1" applyAlignment="1" applyProtection="1">
      <alignment/>
      <protection hidden="1"/>
    </xf>
    <xf numFmtId="0" fontId="4" fillId="0" borderId="22" xfId="0" applyFont="1" applyBorder="1" applyAlignment="1" applyProtection="1">
      <alignment/>
      <protection hidden="1"/>
    </xf>
    <xf numFmtId="10" fontId="6" fillId="0" borderId="0" xfId="55" applyNumberFormat="1" applyFont="1" applyBorder="1" applyAlignment="1" applyProtection="1">
      <alignment/>
      <protection locked="0"/>
    </xf>
    <xf numFmtId="168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68" fontId="4" fillId="33" borderId="0" xfId="48" applyNumberFormat="1" applyFont="1" applyFill="1" applyAlignment="1">
      <alignment/>
    </xf>
    <xf numFmtId="0" fontId="4" fillId="0" borderId="18" xfId="0" applyFont="1" applyBorder="1" applyAlignment="1" applyProtection="1">
      <alignment/>
      <protection hidden="1"/>
    </xf>
    <xf numFmtId="164" fontId="6" fillId="0" borderId="22" xfId="50" applyFont="1" applyBorder="1" applyAlignment="1" applyProtection="1">
      <alignment/>
      <protection locked="0"/>
    </xf>
    <xf numFmtId="164" fontId="4" fillId="0" borderId="17" xfId="50" applyFont="1" applyBorder="1" applyAlignment="1" applyProtection="1">
      <alignment/>
      <protection hidden="1"/>
    </xf>
    <xf numFmtId="0" fontId="4" fillId="0" borderId="20" xfId="0" applyFont="1" applyBorder="1" applyAlignment="1" applyProtection="1">
      <alignment horizontal="right"/>
      <protection hidden="1"/>
    </xf>
    <xf numFmtId="0" fontId="4" fillId="0" borderId="21" xfId="0" applyFont="1" applyBorder="1" applyAlignment="1" applyProtection="1">
      <alignment horizontal="right"/>
      <protection hidden="1"/>
    </xf>
    <xf numFmtId="0" fontId="4" fillId="0" borderId="22" xfId="0" applyFont="1" applyBorder="1" applyAlignment="1" applyProtection="1">
      <alignment horizontal="right"/>
      <protection hidden="1"/>
    </xf>
    <xf numFmtId="164" fontId="4" fillId="0" borderId="20" xfId="50" applyFont="1" applyBorder="1" applyAlignment="1" applyProtection="1">
      <alignment/>
      <protection locked="0"/>
    </xf>
    <xf numFmtId="164" fontId="4" fillId="0" borderId="15" xfId="50" applyFont="1" applyBorder="1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Hoja1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0"/>
  <sheetViews>
    <sheetView showGridLines="0" tabSelected="1" zoomScale="70" zoomScaleNormal="70" zoomScalePageLayoutView="0" workbookViewId="0" topLeftCell="A14">
      <selection activeCell="E32" sqref="E32"/>
    </sheetView>
  </sheetViews>
  <sheetFormatPr defaultColWidth="11.421875" defaultRowHeight="12.75"/>
  <cols>
    <col min="1" max="1" width="12.28125" style="1" customWidth="1"/>
    <col min="2" max="2" width="86.7109375" style="1" customWidth="1"/>
    <col min="3" max="3" width="12.28125" style="2" bestFit="1" customWidth="1"/>
    <col min="4" max="4" width="3.421875" style="1" customWidth="1"/>
    <col min="5" max="5" width="46.140625" style="4" customWidth="1"/>
    <col min="6" max="6" width="11.421875" style="1" customWidth="1"/>
    <col min="7" max="7" width="6.7109375" style="1" customWidth="1"/>
    <col min="8" max="8" width="7.00390625" style="1" customWidth="1"/>
    <col min="9" max="9" width="14.8515625" style="9" customWidth="1"/>
    <col min="10" max="10" width="20.421875" style="9" customWidth="1"/>
    <col min="11" max="11" width="13.140625" style="9" customWidth="1"/>
    <col min="12" max="12" width="14.57421875" style="9" customWidth="1"/>
    <col min="13" max="13" width="11.421875" style="9" customWidth="1"/>
    <col min="14" max="16384" width="11.421875" style="1" customWidth="1"/>
  </cols>
  <sheetData>
    <row r="1" spans="1:9" ht="15">
      <c r="A1" s="8" t="s">
        <v>12</v>
      </c>
      <c r="B1" s="9"/>
      <c r="C1" s="10"/>
      <c r="D1" s="9"/>
      <c r="E1" s="11"/>
      <c r="F1" s="9"/>
      <c r="G1" s="9"/>
      <c r="I1" s="9" t="s">
        <v>100</v>
      </c>
    </row>
    <row r="2" spans="1:7" ht="15.75" thickBot="1">
      <c r="A2" s="12" t="s">
        <v>120</v>
      </c>
      <c r="B2" s="9"/>
      <c r="C2" s="10"/>
      <c r="D2" s="9"/>
      <c r="E2" s="11"/>
      <c r="F2" s="9"/>
      <c r="G2" s="9"/>
    </row>
    <row r="3" spans="1:12" ht="15.75" thickBot="1">
      <c r="A3" s="12" t="s">
        <v>118</v>
      </c>
      <c r="B3" s="9"/>
      <c r="C3" s="10"/>
      <c r="D3" s="9"/>
      <c r="E3" s="11"/>
      <c r="F3" s="9"/>
      <c r="G3" s="9"/>
      <c r="I3" s="39" t="s">
        <v>0</v>
      </c>
      <c r="J3" s="40"/>
      <c r="K3" s="40"/>
      <c r="L3" s="41"/>
    </row>
    <row r="4" spans="1:12" ht="15.75" thickBot="1">
      <c r="A4" s="9" t="s">
        <v>119</v>
      </c>
      <c r="B4" s="9"/>
      <c r="C4" s="10"/>
      <c r="D4" s="9"/>
      <c r="E4" s="11"/>
      <c r="F4" s="9"/>
      <c r="G4" s="9"/>
      <c r="I4" s="39" t="s">
        <v>2</v>
      </c>
      <c r="J4" s="40" t="s">
        <v>3</v>
      </c>
      <c r="K4" s="40" t="s">
        <v>4</v>
      </c>
      <c r="L4" s="61" t="s">
        <v>5</v>
      </c>
    </row>
    <row r="5" spans="1:12" ht="15">
      <c r="A5" s="9"/>
      <c r="B5" s="9"/>
      <c r="C5" s="10"/>
      <c r="D5" s="9"/>
      <c r="E5" s="11"/>
      <c r="F5" s="9"/>
      <c r="G5" s="9"/>
      <c r="I5" s="42">
        <v>0.01</v>
      </c>
      <c r="J5" s="43">
        <v>578.52</v>
      </c>
      <c r="K5" s="46">
        <v>0</v>
      </c>
      <c r="L5" s="62">
        <v>0.0192</v>
      </c>
    </row>
    <row r="6" spans="1:12" ht="15.75">
      <c r="A6" s="13" t="s">
        <v>21</v>
      </c>
      <c r="B6" s="9"/>
      <c r="C6" s="10"/>
      <c r="D6" s="9"/>
      <c r="E6" s="11"/>
      <c r="F6" s="9"/>
      <c r="G6" s="9"/>
      <c r="I6" s="42">
        <v>578.53</v>
      </c>
      <c r="J6" s="43">
        <v>4910.18</v>
      </c>
      <c r="K6" s="46">
        <v>11.11</v>
      </c>
      <c r="L6" s="51">
        <v>0.064</v>
      </c>
    </row>
    <row r="7" spans="1:12" ht="15.75">
      <c r="A7" s="9"/>
      <c r="B7" s="13" t="s">
        <v>94</v>
      </c>
      <c r="C7" s="10"/>
      <c r="D7" s="9"/>
      <c r="E7" s="11"/>
      <c r="F7" s="9"/>
      <c r="G7" s="9"/>
      <c r="I7" s="42">
        <v>4910.19</v>
      </c>
      <c r="J7" s="43">
        <v>8629.2</v>
      </c>
      <c r="K7" s="46">
        <v>288.33</v>
      </c>
      <c r="L7" s="51">
        <v>0.1088</v>
      </c>
    </row>
    <row r="8" spans="1:12" ht="15.75">
      <c r="A8" s="9"/>
      <c r="B8" s="13" t="s">
        <v>116</v>
      </c>
      <c r="C8" s="10"/>
      <c r="D8" s="9"/>
      <c r="E8" s="11"/>
      <c r="F8" s="9"/>
      <c r="G8" s="9"/>
      <c r="I8" s="42">
        <v>8629.21</v>
      </c>
      <c r="J8" s="43">
        <v>10031.07</v>
      </c>
      <c r="K8" s="46">
        <v>692.96</v>
      </c>
      <c r="L8" s="51">
        <v>0.16</v>
      </c>
    </row>
    <row r="9" spans="1:12" ht="15.75">
      <c r="A9" s="9"/>
      <c r="B9" s="13" t="s">
        <v>95</v>
      </c>
      <c r="C9" s="10"/>
      <c r="D9" s="9"/>
      <c r="E9" s="11"/>
      <c r="F9" s="9"/>
      <c r="G9" s="9"/>
      <c r="I9" s="42">
        <v>10031.08</v>
      </c>
      <c r="J9" s="43">
        <v>12009.94</v>
      </c>
      <c r="K9" s="46">
        <v>917.26</v>
      </c>
      <c r="L9" s="51">
        <v>0.1792</v>
      </c>
    </row>
    <row r="10" spans="1:12" ht="15.75">
      <c r="A10" s="9"/>
      <c r="B10" s="13" t="s">
        <v>96</v>
      </c>
      <c r="C10" s="10"/>
      <c r="D10" s="9"/>
      <c r="E10" s="11"/>
      <c r="F10" s="9"/>
      <c r="G10" s="9"/>
      <c r="I10" s="42">
        <v>12009.95</v>
      </c>
      <c r="J10" s="43">
        <v>24222.31</v>
      </c>
      <c r="K10" s="46">
        <v>1271.87</v>
      </c>
      <c r="L10" s="51">
        <v>0.2136</v>
      </c>
    </row>
    <row r="11" spans="1:12" ht="15.75">
      <c r="A11" s="9"/>
      <c r="B11" s="13" t="s">
        <v>97</v>
      </c>
      <c r="C11" s="10"/>
      <c r="D11" s="9"/>
      <c r="E11" s="11"/>
      <c r="F11" s="9"/>
      <c r="G11" s="9"/>
      <c r="I11" s="42">
        <v>24222.32</v>
      </c>
      <c r="J11" s="43">
        <v>38177.69</v>
      </c>
      <c r="K11" s="46">
        <v>3880.44</v>
      </c>
      <c r="L11" s="51">
        <v>0.2352</v>
      </c>
    </row>
    <row r="12" spans="1:12" ht="15">
      <c r="A12" s="9"/>
      <c r="B12" s="9"/>
      <c r="C12" s="10"/>
      <c r="D12" s="9"/>
      <c r="E12" s="11"/>
      <c r="F12" s="9"/>
      <c r="G12" s="9"/>
      <c r="I12" s="42">
        <v>38177.7</v>
      </c>
      <c r="J12" s="43">
        <v>72887.5</v>
      </c>
      <c r="K12" s="46">
        <v>7162.74</v>
      </c>
      <c r="L12" s="51">
        <v>0.3</v>
      </c>
    </row>
    <row r="13" spans="1:12" ht="15">
      <c r="A13" s="9"/>
      <c r="B13" s="9"/>
      <c r="C13" s="10"/>
      <c r="D13" s="9"/>
      <c r="E13" s="11"/>
      <c r="F13" s="9"/>
      <c r="G13" s="9"/>
      <c r="I13" s="42">
        <v>72887.51</v>
      </c>
      <c r="J13" s="43">
        <v>97183.33</v>
      </c>
      <c r="K13" s="46">
        <v>17575.69</v>
      </c>
      <c r="L13" s="51">
        <v>0.32</v>
      </c>
    </row>
    <row r="14" spans="1:12" ht="15">
      <c r="A14" s="9"/>
      <c r="B14" s="9"/>
      <c r="C14" s="10"/>
      <c r="D14" s="9"/>
      <c r="E14" s="11"/>
      <c r="F14" s="9"/>
      <c r="G14" s="9"/>
      <c r="I14" s="42">
        <v>97183.34</v>
      </c>
      <c r="J14" s="43">
        <v>291550</v>
      </c>
      <c r="K14" s="46">
        <v>25350.35</v>
      </c>
      <c r="L14" s="51">
        <v>0.34</v>
      </c>
    </row>
    <row r="15" spans="1:12" ht="16.5" thickBot="1">
      <c r="A15" s="13" t="s">
        <v>19</v>
      </c>
      <c r="B15" s="9"/>
      <c r="C15" s="10"/>
      <c r="D15" s="9"/>
      <c r="E15" s="11"/>
      <c r="F15" s="9"/>
      <c r="G15" s="9"/>
      <c r="I15" s="42">
        <v>291550.01</v>
      </c>
      <c r="J15" s="43">
        <v>9999999999</v>
      </c>
      <c r="K15" s="63">
        <v>91435.02</v>
      </c>
      <c r="L15" s="52">
        <v>0.35</v>
      </c>
    </row>
    <row r="16" spans="1:12" ht="15">
      <c r="A16" s="9"/>
      <c r="B16" s="9" t="s">
        <v>115</v>
      </c>
      <c r="C16" s="10"/>
      <c r="D16" s="9"/>
      <c r="E16" s="11"/>
      <c r="F16" s="9"/>
      <c r="G16" s="9"/>
      <c r="I16" s="54"/>
      <c r="J16" s="55"/>
      <c r="K16" s="46"/>
      <c r="L16" s="56"/>
    </row>
    <row r="17" spans="1:12" ht="15.75">
      <c r="A17" s="13"/>
      <c r="B17" s="13" t="s">
        <v>20</v>
      </c>
      <c r="C17" s="10"/>
      <c r="D17" s="9"/>
      <c r="E17" s="11"/>
      <c r="F17" s="9"/>
      <c r="G17" s="9"/>
      <c r="I17" s="46"/>
      <c r="J17" s="46"/>
      <c r="K17" s="46"/>
      <c r="L17" s="30"/>
    </row>
    <row r="18" spans="1:12" ht="15.75">
      <c r="A18" s="13"/>
      <c r="B18" s="9" t="s">
        <v>121</v>
      </c>
      <c r="C18" s="10"/>
      <c r="D18" s="9"/>
      <c r="E18" s="11"/>
      <c r="F18" s="9"/>
      <c r="G18" s="9"/>
      <c r="I18" s="46"/>
      <c r="J18" s="43"/>
      <c r="K18" s="43"/>
      <c r="L18" s="57"/>
    </row>
    <row r="19" spans="1:12" ht="15">
      <c r="A19" s="9"/>
      <c r="B19" s="9" t="s">
        <v>66</v>
      </c>
      <c r="C19" s="10"/>
      <c r="D19" s="9"/>
      <c r="E19" s="11"/>
      <c r="F19" s="9"/>
      <c r="G19" s="9"/>
      <c r="I19" s="46"/>
      <c r="J19" s="43"/>
      <c r="K19" s="43"/>
      <c r="L19" s="57"/>
    </row>
    <row r="20" spans="1:12" ht="15">
      <c r="A20" s="9"/>
      <c r="B20" s="9"/>
      <c r="C20" s="10"/>
      <c r="D20" s="9"/>
      <c r="E20" s="11"/>
      <c r="F20" s="9"/>
      <c r="G20" s="9"/>
      <c r="I20" s="46"/>
      <c r="J20" s="43"/>
      <c r="K20" s="43"/>
      <c r="L20" s="57"/>
    </row>
    <row r="21" spans="1:12" ht="15.75" thickBot="1">
      <c r="A21" s="9"/>
      <c r="B21" s="9"/>
      <c r="C21" s="10"/>
      <c r="D21" s="9"/>
      <c r="E21" s="11"/>
      <c r="F21" s="9"/>
      <c r="G21" s="9"/>
      <c r="I21" s="46"/>
      <c r="J21" s="43"/>
      <c r="K21" s="43"/>
      <c r="L21" s="57"/>
    </row>
    <row r="22" spans="1:12" ht="16.5" thickBot="1">
      <c r="A22" s="14" t="s">
        <v>17</v>
      </c>
      <c r="B22" s="15" t="s">
        <v>18</v>
      </c>
      <c r="C22" s="16"/>
      <c r="D22" s="15"/>
      <c r="E22" s="17" t="s">
        <v>24</v>
      </c>
      <c r="F22" s="18"/>
      <c r="G22" s="9"/>
      <c r="I22" s="46"/>
      <c r="J22" s="43"/>
      <c r="K22" s="43"/>
      <c r="L22" s="57"/>
    </row>
    <row r="23" spans="1:12" ht="15.75">
      <c r="A23" s="19"/>
      <c r="B23" s="20"/>
      <c r="C23" s="21"/>
      <c r="D23" s="20"/>
      <c r="E23" s="22"/>
      <c r="F23" s="23"/>
      <c r="G23" s="9"/>
      <c r="I23" s="46"/>
      <c r="J23" s="43"/>
      <c r="K23" s="43"/>
      <c r="L23" s="57"/>
    </row>
    <row r="24" spans="1:12" ht="15">
      <c r="A24" s="24">
        <v>16</v>
      </c>
      <c r="B24" s="9" t="s">
        <v>109</v>
      </c>
      <c r="C24" s="10">
        <v>1500</v>
      </c>
      <c r="D24" s="9"/>
      <c r="E24" s="11" t="s">
        <v>23</v>
      </c>
      <c r="F24" s="9"/>
      <c r="G24" s="9"/>
      <c r="I24" s="46"/>
      <c r="J24" s="43"/>
      <c r="K24" s="43"/>
      <c r="L24" s="57"/>
    </row>
    <row r="25" spans="1:12" ht="15">
      <c r="A25" s="24">
        <v>16</v>
      </c>
      <c r="B25" s="9" t="s">
        <v>110</v>
      </c>
      <c r="C25" s="10">
        <f>15*C28</f>
        <v>1209</v>
      </c>
      <c r="D25" s="9"/>
      <c r="E25" s="11" t="s">
        <v>99</v>
      </c>
      <c r="F25" s="9"/>
      <c r="G25" s="9"/>
      <c r="I25" s="46"/>
      <c r="J25" s="43"/>
      <c r="K25" s="43"/>
      <c r="L25" s="57"/>
    </row>
    <row r="26" spans="1:12" ht="15">
      <c r="A26" s="24">
        <v>61</v>
      </c>
      <c r="B26" s="9" t="s">
        <v>111</v>
      </c>
      <c r="C26" s="10">
        <f>C40</f>
        <v>18.624000000000425</v>
      </c>
      <c r="D26" s="9"/>
      <c r="E26" s="11" t="s">
        <v>77</v>
      </c>
      <c r="F26" s="9"/>
      <c r="G26" s="9"/>
      <c r="I26" s="46"/>
      <c r="J26" s="43"/>
      <c r="K26" s="43"/>
      <c r="L26" s="47"/>
    </row>
    <row r="27" spans="1:12" ht="15">
      <c r="A27" s="24"/>
      <c r="B27" s="9"/>
      <c r="C27" s="10"/>
      <c r="D27" s="9"/>
      <c r="E27" s="11"/>
      <c r="F27" s="9"/>
      <c r="G27" s="9"/>
      <c r="L27" s="48"/>
    </row>
    <row r="28" spans="1:12" ht="15.75" thickBot="1">
      <c r="A28" s="24">
        <v>164</v>
      </c>
      <c r="B28" s="9" t="s">
        <v>98</v>
      </c>
      <c r="C28" s="10">
        <v>80.6</v>
      </c>
      <c r="D28" s="9"/>
      <c r="E28" s="11">
        <v>80.6</v>
      </c>
      <c r="F28" s="9"/>
      <c r="G28" s="9"/>
      <c r="L28" s="48"/>
    </row>
    <row r="29" spans="1:12" ht="15.75" thickBot="1">
      <c r="A29" s="24"/>
      <c r="B29" s="9"/>
      <c r="C29" s="25"/>
      <c r="D29" s="9"/>
      <c r="E29" s="11"/>
      <c r="F29" s="9"/>
      <c r="G29" s="9"/>
      <c r="I29" s="49" t="s">
        <v>101</v>
      </c>
      <c r="J29" s="50"/>
      <c r="K29" s="41"/>
      <c r="L29" s="48"/>
    </row>
    <row r="30" spans="1:12" ht="15.75" thickBot="1">
      <c r="A30" s="24">
        <v>133</v>
      </c>
      <c r="B30" s="9" t="s">
        <v>15</v>
      </c>
      <c r="C30" s="10">
        <v>15</v>
      </c>
      <c r="D30" s="9"/>
      <c r="E30" s="11" t="s">
        <v>65</v>
      </c>
      <c r="F30" s="9"/>
      <c r="G30" s="9"/>
      <c r="I30" s="64" t="s">
        <v>102</v>
      </c>
      <c r="J30" s="65" t="s">
        <v>103</v>
      </c>
      <c r="K30" s="66" t="s">
        <v>104</v>
      </c>
      <c r="L30" s="48"/>
    </row>
    <row r="31" spans="1:12" ht="15">
      <c r="A31" s="24">
        <v>501</v>
      </c>
      <c r="B31" s="9" t="s">
        <v>13</v>
      </c>
      <c r="C31" s="10">
        <v>150</v>
      </c>
      <c r="D31" s="9"/>
      <c r="E31" s="11" t="s">
        <v>22</v>
      </c>
      <c r="F31" s="9"/>
      <c r="G31" s="9"/>
      <c r="I31" s="67">
        <v>0.01</v>
      </c>
      <c r="J31" s="55">
        <v>1768.96</v>
      </c>
      <c r="K31" s="62">
        <v>407.02</v>
      </c>
      <c r="L31" s="48"/>
    </row>
    <row r="32" spans="1:12" ht="15">
      <c r="A32" s="24"/>
      <c r="B32" s="9"/>
      <c r="C32" s="10"/>
      <c r="D32" s="9"/>
      <c r="E32" s="11"/>
      <c r="F32" s="9"/>
      <c r="G32" s="9"/>
      <c r="I32" s="68">
        <v>1768.97</v>
      </c>
      <c r="J32" s="46">
        <v>2653.38</v>
      </c>
      <c r="K32" s="51">
        <v>406.83</v>
      </c>
      <c r="L32" s="48"/>
    </row>
    <row r="33" spans="1:12" ht="15">
      <c r="A33" s="24"/>
      <c r="B33" s="9"/>
      <c r="C33" s="10"/>
      <c r="D33" s="9"/>
      <c r="E33" s="11"/>
      <c r="F33" s="9"/>
      <c r="G33" s="9"/>
      <c r="I33" s="68">
        <v>2653.39</v>
      </c>
      <c r="J33" s="46">
        <v>3472.84</v>
      </c>
      <c r="K33" s="51">
        <v>406.62</v>
      </c>
      <c r="L33" s="48"/>
    </row>
    <row r="34" spans="1:12" ht="15.75">
      <c r="A34" s="24"/>
      <c r="B34" s="13" t="s">
        <v>63</v>
      </c>
      <c r="C34" s="10"/>
      <c r="D34" s="9"/>
      <c r="E34" s="11"/>
      <c r="F34" s="9"/>
      <c r="G34" s="9"/>
      <c r="I34" s="68">
        <v>3472.85</v>
      </c>
      <c r="J34" s="46">
        <v>3537.87</v>
      </c>
      <c r="K34" s="51">
        <v>392.77</v>
      </c>
      <c r="L34" s="12"/>
    </row>
    <row r="35" spans="1:12" ht="15">
      <c r="A35" s="24">
        <v>290</v>
      </c>
      <c r="B35" s="9" t="s">
        <v>46</v>
      </c>
      <c r="C35" s="10">
        <f>C24-C25</f>
        <v>291</v>
      </c>
      <c r="D35" s="9"/>
      <c r="E35" s="11" t="s">
        <v>117</v>
      </c>
      <c r="F35" s="9"/>
      <c r="G35" s="9"/>
      <c r="I35" s="68">
        <v>3537.88</v>
      </c>
      <c r="J35" s="46">
        <v>4446.15</v>
      </c>
      <c r="K35" s="51">
        <v>382.46</v>
      </c>
      <c r="L35" s="12"/>
    </row>
    <row r="36" spans="1:12" ht="15">
      <c r="A36" s="24">
        <v>291</v>
      </c>
      <c r="B36" s="9" t="s">
        <v>47</v>
      </c>
      <c r="C36" s="10">
        <f>C35/365*30.4</f>
        <v>24.23671232876712</v>
      </c>
      <c r="D36" s="9"/>
      <c r="E36" s="11" t="s">
        <v>40</v>
      </c>
      <c r="F36" s="9"/>
      <c r="G36" s="9"/>
      <c r="I36" s="68">
        <v>4446.16</v>
      </c>
      <c r="J36" s="46">
        <v>4717.18</v>
      </c>
      <c r="K36" s="51">
        <v>354.23</v>
      </c>
      <c r="L36" s="12"/>
    </row>
    <row r="37" spans="1:12" ht="15">
      <c r="A37" s="24">
        <v>292</v>
      </c>
      <c r="B37" s="9" t="s">
        <v>73</v>
      </c>
      <c r="C37" s="10">
        <f>+C85</f>
        <v>267.47522958904113</v>
      </c>
      <c r="D37" s="9"/>
      <c r="E37" s="11" t="s">
        <v>113</v>
      </c>
      <c r="F37" s="9"/>
      <c r="G37" s="9"/>
      <c r="I37" s="68">
        <v>4717.19</v>
      </c>
      <c r="J37" s="46">
        <v>5335.42</v>
      </c>
      <c r="K37" s="51">
        <v>324.87</v>
      </c>
      <c r="L37" s="12"/>
    </row>
    <row r="38" spans="1:12" ht="15">
      <c r="A38" s="24">
        <v>293</v>
      </c>
      <c r="B38" s="9" t="s">
        <v>42</v>
      </c>
      <c r="C38" s="10">
        <f>+C85-C61</f>
        <v>1.551149589041131</v>
      </c>
      <c r="D38" s="9"/>
      <c r="E38" s="11" t="s">
        <v>114</v>
      </c>
      <c r="F38" s="9"/>
      <c r="G38" s="9"/>
      <c r="I38" s="68">
        <v>5335.43</v>
      </c>
      <c r="J38" s="46">
        <v>6224.67</v>
      </c>
      <c r="K38" s="51">
        <v>294.63</v>
      </c>
      <c r="L38" s="12"/>
    </row>
    <row r="39" spans="1:12" ht="15">
      <c r="A39" s="24">
        <v>294</v>
      </c>
      <c r="B39" s="9" t="s">
        <v>43</v>
      </c>
      <c r="C39" s="25">
        <f>C38/C36</f>
        <v>0.06400000000000146</v>
      </c>
      <c r="D39" s="9"/>
      <c r="E39" s="11" t="s">
        <v>74</v>
      </c>
      <c r="F39" s="9"/>
      <c r="G39" s="9"/>
      <c r="I39" s="68">
        <v>6224.68</v>
      </c>
      <c r="J39" s="46">
        <v>7113.9</v>
      </c>
      <c r="K39" s="51">
        <v>253.54</v>
      </c>
      <c r="L39" s="12"/>
    </row>
    <row r="40" spans="1:12" ht="15">
      <c r="A40" s="24">
        <v>295</v>
      </c>
      <c r="B40" s="9" t="s">
        <v>44</v>
      </c>
      <c r="C40" s="60">
        <f>C35*C39</f>
        <v>18.624000000000425</v>
      </c>
      <c r="D40" s="9"/>
      <c r="E40" s="11" t="s">
        <v>76</v>
      </c>
      <c r="F40" s="9"/>
      <c r="G40" s="9"/>
      <c r="I40" s="68">
        <v>7113.91</v>
      </c>
      <c r="J40" s="46">
        <v>7382.33</v>
      </c>
      <c r="K40" s="51">
        <v>217.61</v>
      </c>
      <c r="L40" s="12"/>
    </row>
    <row r="41" spans="1:12" ht="15">
      <c r="A41" s="24"/>
      <c r="B41" s="9"/>
      <c r="C41" s="10"/>
      <c r="D41" s="9"/>
      <c r="E41" s="11"/>
      <c r="F41" s="9"/>
      <c r="G41" s="9"/>
      <c r="I41" s="68">
        <v>7382.34</v>
      </c>
      <c r="J41" s="46">
        <v>999999999</v>
      </c>
      <c r="K41" s="51">
        <v>0</v>
      </c>
      <c r="L41" s="12"/>
    </row>
    <row r="42" spans="1:12" ht="15.75">
      <c r="A42" s="24"/>
      <c r="B42" s="13" t="s">
        <v>64</v>
      </c>
      <c r="C42" s="10"/>
      <c r="D42" s="9"/>
      <c r="E42" s="11"/>
      <c r="F42" s="9"/>
      <c r="G42" s="9"/>
      <c r="I42" s="42"/>
      <c r="J42" s="43"/>
      <c r="K42" s="51"/>
      <c r="L42" s="12"/>
    </row>
    <row r="43" spans="1:12" ht="15.75" thickBot="1">
      <c r="A43" s="24">
        <v>270</v>
      </c>
      <c r="B43" s="9" t="s">
        <v>59</v>
      </c>
      <c r="C43" s="10">
        <f>C55</f>
        <v>4560</v>
      </c>
      <c r="D43" s="9"/>
      <c r="E43" s="11"/>
      <c r="F43" s="9"/>
      <c r="G43" s="9"/>
      <c r="I43" s="44"/>
      <c r="J43" s="45"/>
      <c r="K43" s="52"/>
      <c r="L43" s="12"/>
    </row>
    <row r="44" spans="1:12" ht="15">
      <c r="A44" s="24">
        <v>272</v>
      </c>
      <c r="B44" s="9" t="s">
        <v>60</v>
      </c>
      <c r="C44" s="10">
        <f>+C61</f>
        <v>265.92408</v>
      </c>
      <c r="D44" s="9"/>
      <c r="E44" s="11"/>
      <c r="F44" s="9"/>
      <c r="G44" s="9"/>
      <c r="I44" s="53"/>
      <c r="J44" s="53"/>
      <c r="K44" s="53"/>
      <c r="L44" s="12"/>
    </row>
    <row r="45" spans="1:12" ht="15">
      <c r="A45" s="24">
        <v>280</v>
      </c>
      <c r="B45" s="9" t="s">
        <v>61</v>
      </c>
      <c r="C45" s="10">
        <f>C79</f>
        <v>4584.236712328767</v>
      </c>
      <c r="D45" s="9"/>
      <c r="E45" s="11"/>
      <c r="F45" s="9"/>
      <c r="G45" s="9"/>
      <c r="L45" s="12"/>
    </row>
    <row r="46" spans="1:7" ht="15">
      <c r="A46" s="24">
        <v>282</v>
      </c>
      <c r="B46" s="9" t="s">
        <v>62</v>
      </c>
      <c r="C46" s="10">
        <f>+C85</f>
        <v>267.47522958904113</v>
      </c>
      <c r="D46" s="9"/>
      <c r="E46" s="11"/>
      <c r="F46" s="9"/>
      <c r="G46" s="9"/>
    </row>
    <row r="47" spans="1:7" ht="15">
      <c r="A47" s="24"/>
      <c r="B47" s="9"/>
      <c r="C47" s="10"/>
      <c r="D47" s="9"/>
      <c r="E47" s="11"/>
      <c r="F47" s="9"/>
      <c r="G47" s="9"/>
    </row>
    <row r="48" spans="1:7" ht="15">
      <c r="A48" s="24"/>
      <c r="B48" s="9"/>
      <c r="C48" s="10"/>
      <c r="D48" s="9"/>
      <c r="E48" s="58"/>
      <c r="F48" s="9"/>
      <c r="G48" s="9"/>
    </row>
    <row r="49" spans="1:7" ht="15">
      <c r="A49" s="24"/>
      <c r="B49" s="9"/>
      <c r="C49" s="10"/>
      <c r="D49" s="9"/>
      <c r="E49" s="11"/>
      <c r="F49" s="9"/>
      <c r="G49" s="9"/>
    </row>
    <row r="50" spans="1:7" ht="15.75">
      <c r="A50" s="24"/>
      <c r="B50" s="13" t="s">
        <v>112</v>
      </c>
      <c r="C50" s="10"/>
      <c r="D50" s="9"/>
      <c r="E50" s="11"/>
      <c r="F50" s="9"/>
      <c r="G50" s="9"/>
    </row>
    <row r="51" spans="1:7" ht="15.75" thickBot="1">
      <c r="A51" s="24"/>
      <c r="B51" s="9"/>
      <c r="C51" s="10"/>
      <c r="D51" s="9"/>
      <c r="E51" s="11"/>
      <c r="F51" s="9"/>
      <c r="G51" s="9"/>
    </row>
    <row r="52" spans="1:7" ht="16.5" thickBot="1">
      <c r="A52" s="14" t="s">
        <v>17</v>
      </c>
      <c r="B52" s="15" t="s">
        <v>18</v>
      </c>
      <c r="C52" s="16"/>
      <c r="D52" s="15"/>
      <c r="E52" s="17" t="s">
        <v>24</v>
      </c>
      <c r="F52" s="18"/>
      <c r="G52" s="9"/>
    </row>
    <row r="53" spans="1:7" ht="15.75">
      <c r="A53" s="19"/>
      <c r="B53" s="20"/>
      <c r="C53" s="21"/>
      <c r="D53" s="20"/>
      <c r="E53" s="22"/>
      <c r="F53" s="23"/>
      <c r="G53" s="9"/>
    </row>
    <row r="54" spans="1:7" ht="15.75">
      <c r="A54" s="24"/>
      <c r="B54" s="13" t="s">
        <v>25</v>
      </c>
      <c r="C54" s="10"/>
      <c r="D54" s="9"/>
      <c r="E54" s="11"/>
      <c r="F54" s="9"/>
      <c r="G54" s="9"/>
    </row>
    <row r="55" spans="1:7" ht="15">
      <c r="A55" s="26">
        <v>270</v>
      </c>
      <c r="B55" s="12" t="s">
        <v>14</v>
      </c>
      <c r="C55" s="27">
        <f>C31*30.4</f>
        <v>4560</v>
      </c>
      <c r="D55" s="9"/>
      <c r="E55" s="11" t="s">
        <v>16</v>
      </c>
      <c r="F55" s="9"/>
      <c r="G55" s="9"/>
    </row>
    <row r="56" spans="1:7" ht="15">
      <c r="A56" s="26"/>
      <c r="B56" s="28" t="s">
        <v>1</v>
      </c>
      <c r="C56" s="29">
        <f>VLOOKUP(C55,I5:L12,1)</f>
        <v>578.53</v>
      </c>
      <c r="D56" s="9"/>
      <c r="E56" s="11" t="s">
        <v>29</v>
      </c>
      <c r="F56" s="9"/>
      <c r="G56" s="9"/>
    </row>
    <row r="57" spans="1:7" ht="15">
      <c r="A57" s="26"/>
      <c r="B57" s="30" t="s">
        <v>7</v>
      </c>
      <c r="C57" s="27">
        <f>C55-C56</f>
        <v>3981.4700000000003</v>
      </c>
      <c r="D57" s="9"/>
      <c r="E57" s="11"/>
      <c r="F57" s="9"/>
      <c r="G57" s="9"/>
    </row>
    <row r="58" spans="1:7" ht="15">
      <c r="A58" s="26"/>
      <c r="B58" s="31" t="s">
        <v>8</v>
      </c>
      <c r="C58" s="32">
        <f>VLOOKUP(C55,I5:L12,4)</f>
        <v>0.064</v>
      </c>
      <c r="D58" s="9"/>
      <c r="E58" s="11" t="s">
        <v>30</v>
      </c>
      <c r="F58" s="9"/>
      <c r="G58" s="9"/>
    </row>
    <row r="59" spans="1:7" ht="15">
      <c r="A59" s="26">
        <v>271</v>
      </c>
      <c r="B59" s="30" t="s">
        <v>9</v>
      </c>
      <c r="C59" s="27">
        <f>C57*C58</f>
        <v>254.81408000000002</v>
      </c>
      <c r="D59" s="9"/>
      <c r="E59" s="11" t="s">
        <v>31</v>
      </c>
      <c r="F59" s="9"/>
      <c r="G59" s="9"/>
    </row>
    <row r="60" spans="1:7" ht="15">
      <c r="A60" s="26"/>
      <c r="B60" s="33" t="s">
        <v>10</v>
      </c>
      <c r="C60" s="29">
        <f>VLOOKUP(C55,I5:L12,3)</f>
        <v>11.11</v>
      </c>
      <c r="D60" s="9"/>
      <c r="E60" s="11" t="s">
        <v>32</v>
      </c>
      <c r="F60" s="9"/>
      <c r="G60" s="9"/>
    </row>
    <row r="61" spans="1:7" ht="15.75">
      <c r="A61" s="26">
        <v>272</v>
      </c>
      <c r="B61" s="30" t="s">
        <v>11</v>
      </c>
      <c r="C61" s="34">
        <f>C59+C60</f>
        <v>265.92408</v>
      </c>
      <c r="D61" s="9"/>
      <c r="E61" s="11" t="s">
        <v>68</v>
      </c>
      <c r="F61" s="9"/>
      <c r="G61" s="9"/>
    </row>
    <row r="62" spans="1:7" ht="15">
      <c r="A62" s="26"/>
      <c r="B62" s="12"/>
      <c r="C62" s="27"/>
      <c r="D62" s="9"/>
      <c r="E62" s="11"/>
      <c r="F62" s="9"/>
      <c r="G62" s="9"/>
    </row>
    <row r="63" spans="1:12" ht="15">
      <c r="A63" s="26"/>
      <c r="B63" s="28"/>
      <c r="C63" s="35"/>
      <c r="D63" s="9"/>
      <c r="E63" s="11"/>
      <c r="F63" s="9"/>
      <c r="G63" s="9"/>
      <c r="L63" s="12"/>
    </row>
    <row r="64" spans="1:7" ht="15.75">
      <c r="A64" s="26"/>
      <c r="B64" s="36" t="s">
        <v>105</v>
      </c>
      <c r="C64" s="35"/>
      <c r="D64" s="9"/>
      <c r="E64" s="11"/>
      <c r="F64" s="9"/>
      <c r="G64" s="9"/>
    </row>
    <row r="65" spans="1:7" ht="15.75">
      <c r="A65" s="26">
        <v>276</v>
      </c>
      <c r="B65" s="30" t="s">
        <v>107</v>
      </c>
      <c r="C65" s="37">
        <f>VLOOKUP(C55,I31:K43,3)</f>
        <v>354.23</v>
      </c>
      <c r="D65" s="9"/>
      <c r="E65" s="11" t="s">
        <v>36</v>
      </c>
      <c r="F65" s="9"/>
      <c r="G65" s="9"/>
    </row>
    <row r="66" spans="1:7" ht="15">
      <c r="A66" s="26"/>
      <c r="B66" s="28"/>
      <c r="C66" s="35"/>
      <c r="D66" s="9"/>
      <c r="E66" s="11"/>
      <c r="F66" s="9"/>
      <c r="G66" s="9"/>
    </row>
    <row r="67" spans="1:7" ht="15.75" thickBot="1">
      <c r="A67" s="26"/>
      <c r="B67" s="28"/>
      <c r="C67" s="38"/>
      <c r="D67" s="9"/>
      <c r="E67" s="11"/>
      <c r="F67" s="9"/>
      <c r="G67" s="9"/>
    </row>
    <row r="68" spans="1:7" ht="16.5" thickTop="1">
      <c r="A68" s="26">
        <v>277</v>
      </c>
      <c r="B68" s="12" t="s">
        <v>27</v>
      </c>
      <c r="C68" s="34">
        <f>MAX(C61-C65,0)</f>
        <v>0</v>
      </c>
      <c r="D68" s="9"/>
      <c r="E68" s="11" t="s">
        <v>108</v>
      </c>
      <c r="F68" s="9"/>
      <c r="G68" s="9"/>
    </row>
    <row r="69" spans="1:7" ht="15">
      <c r="A69" s="24"/>
      <c r="B69" s="9"/>
      <c r="C69" s="10"/>
      <c r="D69" s="9"/>
      <c r="E69" s="11"/>
      <c r="F69" s="9"/>
      <c r="G69" s="9"/>
    </row>
    <row r="70" spans="1:7" ht="15">
      <c r="A70" s="24"/>
      <c r="B70" s="9"/>
      <c r="C70" s="10"/>
      <c r="D70" s="9"/>
      <c r="E70" s="11"/>
      <c r="F70" s="9"/>
      <c r="G70" s="9"/>
    </row>
    <row r="71" spans="1:7" ht="15">
      <c r="A71" s="24"/>
      <c r="B71" s="9"/>
      <c r="C71" s="10"/>
      <c r="D71" s="9"/>
      <c r="E71" s="11"/>
      <c r="F71" s="9"/>
      <c r="G71" s="9"/>
    </row>
    <row r="72" spans="1:7" ht="15">
      <c r="A72" s="24"/>
      <c r="B72" s="9"/>
      <c r="C72" s="10"/>
      <c r="D72" s="9"/>
      <c r="E72" s="11"/>
      <c r="F72" s="9"/>
      <c r="G72" s="9"/>
    </row>
    <row r="73" spans="1:7" ht="15">
      <c r="A73" s="24"/>
      <c r="B73" s="9"/>
      <c r="C73" s="10"/>
      <c r="D73" s="9"/>
      <c r="E73" s="11"/>
      <c r="F73" s="9"/>
      <c r="G73" s="9"/>
    </row>
    <row r="74" spans="1:7" ht="15.75">
      <c r="A74" s="24"/>
      <c r="B74" s="13" t="s">
        <v>38</v>
      </c>
      <c r="C74" s="10"/>
      <c r="D74" s="9"/>
      <c r="E74" s="11"/>
      <c r="F74" s="9"/>
      <c r="G74" s="9"/>
    </row>
    <row r="75" spans="1:7" ht="15.75" thickBot="1">
      <c r="A75" s="24"/>
      <c r="B75" s="9"/>
      <c r="C75" s="10"/>
      <c r="D75" s="9"/>
      <c r="E75" s="11"/>
      <c r="F75" s="9"/>
      <c r="G75" s="9"/>
    </row>
    <row r="76" spans="1:7" ht="16.5" thickBot="1">
      <c r="A76" s="14" t="s">
        <v>17</v>
      </c>
      <c r="B76" s="15" t="s">
        <v>18</v>
      </c>
      <c r="C76" s="16"/>
      <c r="D76" s="15"/>
      <c r="E76" s="17" t="s">
        <v>24</v>
      </c>
      <c r="F76" s="18"/>
      <c r="G76" s="9"/>
    </row>
    <row r="77" spans="1:7" ht="15.75">
      <c r="A77" s="19"/>
      <c r="B77" s="20"/>
      <c r="C77" s="21"/>
      <c r="D77" s="20"/>
      <c r="E77" s="22"/>
      <c r="F77" s="23"/>
      <c r="G77" s="9"/>
    </row>
    <row r="78" spans="1:7" ht="15.75">
      <c r="A78" s="24"/>
      <c r="B78" s="13" t="s">
        <v>25</v>
      </c>
      <c r="C78" s="10"/>
      <c r="D78" s="9"/>
      <c r="E78" s="11"/>
      <c r="F78" s="9"/>
      <c r="G78" s="9"/>
    </row>
    <row r="79" spans="1:7" ht="15">
      <c r="A79" s="26">
        <v>280</v>
      </c>
      <c r="B79" s="12" t="s">
        <v>39</v>
      </c>
      <c r="C79" s="27">
        <f>C55+C36</f>
        <v>4584.236712328767</v>
      </c>
      <c r="D79" s="9"/>
      <c r="E79" s="11" t="s">
        <v>45</v>
      </c>
      <c r="F79" s="9"/>
      <c r="G79" s="9"/>
    </row>
    <row r="80" spans="1:7" ht="15">
      <c r="A80" s="26"/>
      <c r="B80" s="28" t="s">
        <v>1</v>
      </c>
      <c r="C80" s="29">
        <f>VLOOKUP(C79,I5:L12,1)</f>
        <v>578.53</v>
      </c>
      <c r="D80" s="9"/>
      <c r="E80" s="11" t="s">
        <v>48</v>
      </c>
      <c r="F80" s="9"/>
      <c r="G80" s="9"/>
    </row>
    <row r="81" spans="1:7" ht="15">
      <c r="A81" s="26"/>
      <c r="B81" s="30" t="s">
        <v>7</v>
      </c>
      <c r="C81" s="27">
        <f>C79-C80</f>
        <v>4005.706712328767</v>
      </c>
      <c r="D81" s="9"/>
      <c r="E81" s="11"/>
      <c r="F81" s="9"/>
      <c r="G81" s="9"/>
    </row>
    <row r="82" spans="1:7" ht="15">
      <c r="A82" s="26"/>
      <c r="B82" s="31" t="s">
        <v>8</v>
      </c>
      <c r="C82" s="32">
        <f>VLOOKUP(C79,I5:L12,4)</f>
        <v>0.064</v>
      </c>
      <c r="D82" s="9"/>
      <c r="E82" s="11" t="s">
        <v>49</v>
      </c>
      <c r="F82" s="9"/>
      <c r="G82" s="9"/>
    </row>
    <row r="83" spans="1:7" ht="15">
      <c r="A83" s="26">
        <v>281</v>
      </c>
      <c r="B83" s="30" t="s">
        <v>9</v>
      </c>
      <c r="C83" s="27">
        <f>C81*C82</f>
        <v>256.3652295890411</v>
      </c>
      <c r="D83" s="9"/>
      <c r="E83" s="11" t="s">
        <v>50</v>
      </c>
      <c r="F83" s="9"/>
      <c r="G83" s="9"/>
    </row>
    <row r="84" spans="1:7" ht="15">
      <c r="A84" s="26"/>
      <c r="B84" s="33" t="s">
        <v>10</v>
      </c>
      <c r="C84" s="29">
        <f>VLOOKUP(C79,I5:L12,3)</f>
        <v>11.11</v>
      </c>
      <c r="D84" s="9"/>
      <c r="E84" s="11" t="s">
        <v>51</v>
      </c>
      <c r="F84" s="9"/>
      <c r="G84" s="9"/>
    </row>
    <row r="85" spans="1:7" ht="15.75">
      <c r="A85" s="26">
        <v>282</v>
      </c>
      <c r="B85" s="12" t="s">
        <v>11</v>
      </c>
      <c r="C85" s="34">
        <f>C83+C84</f>
        <v>267.47522958904113</v>
      </c>
      <c r="D85" s="9"/>
      <c r="E85" s="11" t="s">
        <v>69</v>
      </c>
      <c r="F85" s="9"/>
      <c r="G85" s="9"/>
    </row>
    <row r="86" spans="1:7" ht="15">
      <c r="A86" s="26"/>
      <c r="B86" s="12"/>
      <c r="C86" s="27"/>
      <c r="D86" s="9"/>
      <c r="E86" s="11"/>
      <c r="F86" s="9"/>
      <c r="G86" s="9"/>
    </row>
    <row r="87" spans="1:7" ht="15">
      <c r="A87" s="26"/>
      <c r="B87" s="28"/>
      <c r="C87" s="35"/>
      <c r="D87" s="9"/>
      <c r="E87" s="11"/>
      <c r="F87" s="9"/>
      <c r="G87" s="9"/>
    </row>
    <row r="88" spans="1:7" ht="15.75">
      <c r="A88" s="26"/>
      <c r="B88" s="36" t="s">
        <v>106</v>
      </c>
      <c r="C88" s="35"/>
      <c r="D88" s="9"/>
      <c r="E88" s="11"/>
      <c r="F88" s="9"/>
      <c r="G88" s="9"/>
    </row>
    <row r="89" spans="1:7" ht="15.75">
      <c r="A89" s="26">
        <v>286</v>
      </c>
      <c r="B89" s="30" t="s">
        <v>107</v>
      </c>
      <c r="C89" s="37">
        <f>VLOOKUP(C79,I31:K43,3)</f>
        <v>354.23</v>
      </c>
      <c r="D89" s="9"/>
      <c r="E89" s="11" t="s">
        <v>55</v>
      </c>
      <c r="F89" s="9"/>
      <c r="G89" s="9"/>
    </row>
    <row r="90" spans="1:7" ht="15">
      <c r="A90" s="26"/>
      <c r="B90" s="28"/>
      <c r="C90" s="35"/>
      <c r="D90" s="9"/>
      <c r="E90" s="11"/>
      <c r="F90" s="9"/>
      <c r="G90" s="9"/>
    </row>
    <row r="91" spans="1:7" ht="15.75" thickBot="1">
      <c r="A91" s="26"/>
      <c r="B91" s="28"/>
      <c r="C91" s="38"/>
      <c r="D91" s="9"/>
      <c r="E91" s="11"/>
      <c r="F91" s="9"/>
      <c r="G91" s="9"/>
    </row>
    <row r="92" spans="1:7" ht="16.5" thickTop="1">
      <c r="A92" s="26">
        <v>285</v>
      </c>
      <c r="B92" s="12" t="s">
        <v>58</v>
      </c>
      <c r="C92" s="34">
        <f>MAX(C85-C89,0)</f>
        <v>0</v>
      </c>
      <c r="D92" s="9"/>
      <c r="E92" s="11" t="s">
        <v>56</v>
      </c>
      <c r="F92" s="9"/>
      <c r="G92" s="9"/>
    </row>
    <row r="93" spans="1:7" ht="15">
      <c r="A93" s="9"/>
      <c r="B93" s="9"/>
      <c r="C93" s="10"/>
      <c r="D93" s="9"/>
      <c r="E93" s="11"/>
      <c r="F93" s="9"/>
      <c r="G93" s="9"/>
    </row>
    <row r="94" spans="1:7" ht="15">
      <c r="A94" s="9"/>
      <c r="B94" s="9"/>
      <c r="C94" s="10"/>
      <c r="D94" s="9"/>
      <c r="E94" s="11"/>
      <c r="F94" s="9"/>
      <c r="G94" s="9"/>
    </row>
    <row r="95" spans="1:7" ht="15">
      <c r="A95" s="9"/>
      <c r="B95" s="9"/>
      <c r="C95" s="10"/>
      <c r="D95" s="9"/>
      <c r="E95" s="11"/>
      <c r="F95" s="9"/>
      <c r="G95" s="9"/>
    </row>
    <row r="96" spans="1:7" ht="15.75">
      <c r="A96" s="59" t="s">
        <v>122</v>
      </c>
      <c r="B96" s="9"/>
      <c r="C96" s="10"/>
      <c r="D96" s="9"/>
      <c r="E96" s="11"/>
      <c r="F96" s="9"/>
      <c r="G96" s="9"/>
    </row>
    <row r="97" spans="1:7" ht="15">
      <c r="A97" s="11"/>
      <c r="B97" s="9"/>
      <c r="C97" s="9"/>
      <c r="D97" s="9"/>
      <c r="E97" s="9"/>
      <c r="F97" s="9"/>
      <c r="G97" s="9"/>
    </row>
    <row r="98" spans="1:7" ht="15">
      <c r="A98" s="11"/>
      <c r="B98" s="9"/>
      <c r="C98" s="9"/>
      <c r="D98" s="9"/>
      <c r="E98" s="9"/>
      <c r="F98" s="9"/>
      <c r="G98" s="9"/>
    </row>
    <row r="99" spans="1:7" ht="15.75" thickBot="1">
      <c r="A99" s="11"/>
      <c r="B99" s="9"/>
      <c r="C99" s="9"/>
      <c r="D99" s="9"/>
      <c r="E99" s="9"/>
      <c r="F99" s="9"/>
      <c r="G99" s="9"/>
    </row>
    <row r="100" spans="1:7" ht="16.5" thickBot="1">
      <c r="A100" s="14" t="s">
        <v>17</v>
      </c>
      <c r="B100" s="15" t="s">
        <v>18</v>
      </c>
      <c r="C100" s="16"/>
      <c r="D100" s="15"/>
      <c r="E100" s="17" t="s">
        <v>24</v>
      </c>
      <c r="F100" s="9"/>
      <c r="G100" s="9"/>
    </row>
    <row r="101" spans="1:7" ht="15.75">
      <c r="A101" s="19"/>
      <c r="B101" s="20"/>
      <c r="C101" s="21"/>
      <c r="D101" s="20"/>
      <c r="E101" s="22"/>
      <c r="F101" s="9"/>
      <c r="G101" s="9"/>
    </row>
    <row r="102" spans="1:7" ht="15">
      <c r="A102" s="24">
        <v>16</v>
      </c>
      <c r="B102" s="9" t="s">
        <v>109</v>
      </c>
      <c r="C102" s="10">
        <v>4132.35</v>
      </c>
      <c r="D102" s="9"/>
      <c r="E102" s="11" t="s">
        <v>23</v>
      </c>
      <c r="F102" s="9"/>
      <c r="G102" s="9"/>
    </row>
    <row r="103" spans="1:7" ht="15">
      <c r="A103" s="24">
        <v>16</v>
      </c>
      <c r="B103" s="9" t="s">
        <v>110</v>
      </c>
      <c r="C103" s="10">
        <f>+C106*15</f>
        <v>1132.35</v>
      </c>
      <c r="D103" s="9"/>
      <c r="E103" s="11" t="s">
        <v>99</v>
      </c>
      <c r="F103" s="9"/>
      <c r="G103" s="9"/>
    </row>
    <row r="104" spans="1:7" ht="15">
      <c r="A104" s="24">
        <v>61</v>
      </c>
      <c r="B104" s="9" t="s">
        <v>111</v>
      </c>
      <c r="C104" s="10">
        <f>C118</f>
        <v>0</v>
      </c>
      <c r="D104" s="9"/>
      <c r="E104" s="11" t="s">
        <v>77</v>
      </c>
      <c r="F104" s="9"/>
      <c r="G104" s="9"/>
    </row>
    <row r="105" spans="1:7" ht="15">
      <c r="A105" s="24"/>
      <c r="B105" s="9"/>
      <c r="C105" s="10"/>
      <c r="D105" s="9"/>
      <c r="E105" s="11"/>
      <c r="F105" s="9"/>
      <c r="G105" s="9"/>
    </row>
    <row r="106" spans="1:7" ht="15">
      <c r="A106" s="24">
        <v>164</v>
      </c>
      <c r="B106" s="9" t="s">
        <v>98</v>
      </c>
      <c r="C106" s="10">
        <v>75.49</v>
      </c>
      <c r="D106" s="9"/>
      <c r="E106" s="11">
        <v>75.49</v>
      </c>
      <c r="F106" s="9"/>
      <c r="G106" s="9"/>
    </row>
    <row r="107" spans="1:5" ht="15">
      <c r="A107" s="24"/>
      <c r="B107" s="9"/>
      <c r="C107" s="25"/>
      <c r="D107" s="9"/>
      <c r="E107" s="11"/>
    </row>
    <row r="108" spans="1:5" ht="15">
      <c r="A108" s="24">
        <v>133</v>
      </c>
      <c r="B108" s="9" t="s">
        <v>15</v>
      </c>
      <c r="C108" s="10">
        <v>15</v>
      </c>
      <c r="D108" s="9"/>
      <c r="E108" s="11" t="s">
        <v>65</v>
      </c>
    </row>
    <row r="109" spans="1:5" ht="15">
      <c r="A109" s="24">
        <v>501</v>
      </c>
      <c r="B109" s="9" t="s">
        <v>13</v>
      </c>
      <c r="C109" s="10">
        <v>160</v>
      </c>
      <c r="D109" s="9"/>
      <c r="E109" s="11" t="s">
        <v>22</v>
      </c>
    </row>
    <row r="110" spans="1:5" ht="15">
      <c r="A110" s="24"/>
      <c r="B110" s="9"/>
      <c r="C110" s="10"/>
      <c r="D110" s="9"/>
      <c r="E110" s="11"/>
    </row>
    <row r="111" spans="1:5" ht="15">
      <c r="A111" s="24"/>
      <c r="B111" s="9"/>
      <c r="C111" s="10"/>
      <c r="D111" s="9"/>
      <c r="E111" s="11"/>
    </row>
    <row r="112" spans="1:5" ht="15.75">
      <c r="A112" s="24"/>
      <c r="B112" s="13" t="s">
        <v>63</v>
      </c>
      <c r="C112" s="10"/>
      <c r="D112" s="9"/>
      <c r="E112" s="11"/>
    </row>
    <row r="113" spans="1:5" ht="15">
      <c r="A113" s="24">
        <v>290</v>
      </c>
      <c r="B113" s="9" t="s">
        <v>46</v>
      </c>
      <c r="C113" s="10">
        <f>C102-C103</f>
        <v>3000.0000000000005</v>
      </c>
      <c r="D113" s="9"/>
      <c r="E113" s="11" t="s">
        <v>117</v>
      </c>
    </row>
    <row r="114" spans="1:5" ht="15">
      <c r="A114" s="24">
        <v>291</v>
      </c>
      <c r="B114" s="9" t="s">
        <v>47</v>
      </c>
      <c r="C114" s="10">
        <f>C113/365*30.4</f>
        <v>249.86301369863014</v>
      </c>
      <c r="D114" s="9"/>
      <c r="E114" s="11" t="s">
        <v>40</v>
      </c>
    </row>
    <row r="115" spans="1:5" ht="15">
      <c r="A115" s="24">
        <v>292</v>
      </c>
      <c r="B115" s="9" t="s">
        <v>73</v>
      </c>
      <c r="C115" s="10">
        <f>+C170</f>
        <v>0</v>
      </c>
      <c r="D115" s="9"/>
      <c r="E115" s="11" t="s">
        <v>124</v>
      </c>
    </row>
    <row r="116" spans="1:5" ht="15">
      <c r="A116" s="24">
        <v>293</v>
      </c>
      <c r="B116" s="9" t="s">
        <v>42</v>
      </c>
      <c r="C116" s="10">
        <f>+C170-C146</f>
        <v>0</v>
      </c>
      <c r="D116" s="9"/>
      <c r="E116" s="11" t="s">
        <v>123</v>
      </c>
    </row>
    <row r="117" spans="1:5" ht="15">
      <c r="A117" s="24">
        <v>294</v>
      </c>
      <c r="B117" s="9" t="s">
        <v>43</v>
      </c>
      <c r="C117" s="25">
        <f>C116/C114</f>
        <v>0</v>
      </c>
      <c r="D117" s="9"/>
      <c r="E117" s="11" t="s">
        <v>74</v>
      </c>
    </row>
    <row r="118" spans="1:5" ht="15">
      <c r="A118" s="24">
        <v>295</v>
      </c>
      <c r="B118" s="9" t="s">
        <v>44</v>
      </c>
      <c r="C118" s="10">
        <f>C113*C117</f>
        <v>0</v>
      </c>
      <c r="D118" s="9"/>
      <c r="E118" s="11" t="s">
        <v>76</v>
      </c>
    </row>
    <row r="119" spans="1:5" ht="15">
      <c r="A119" s="24"/>
      <c r="B119" s="9"/>
      <c r="C119" s="10"/>
      <c r="D119" s="9"/>
      <c r="E119" s="11"/>
    </row>
    <row r="120" spans="1:5" ht="15.75">
      <c r="A120" s="24"/>
      <c r="B120" s="13" t="s">
        <v>64</v>
      </c>
      <c r="C120" s="10"/>
      <c r="D120" s="9"/>
      <c r="E120" s="11"/>
    </row>
    <row r="121" spans="1:5" ht="15">
      <c r="A121" s="24">
        <v>270</v>
      </c>
      <c r="B121" s="9" t="s">
        <v>59</v>
      </c>
      <c r="C121" s="10">
        <f>C133</f>
        <v>4864</v>
      </c>
      <c r="D121" s="9"/>
      <c r="E121" s="11"/>
    </row>
    <row r="122" spans="1:5" ht="15">
      <c r="A122" s="24">
        <v>277</v>
      </c>
      <c r="B122" s="9" t="s">
        <v>60</v>
      </c>
      <c r="C122" s="10">
        <f>+C146</f>
        <v>0</v>
      </c>
      <c r="D122" s="9"/>
      <c r="E122" s="11"/>
    </row>
    <row r="123" spans="1:5" ht="15">
      <c r="A123" s="24">
        <v>280</v>
      </c>
      <c r="B123" s="9" t="s">
        <v>61</v>
      </c>
      <c r="C123" s="10">
        <f>C157</f>
        <v>5113.86301369863</v>
      </c>
      <c r="D123" s="9"/>
      <c r="E123" s="11"/>
    </row>
    <row r="124" spans="1:5" ht="15">
      <c r="A124" s="24">
        <v>285</v>
      </c>
      <c r="B124" s="9" t="s">
        <v>62</v>
      </c>
      <c r="C124" s="10">
        <f>+C170</f>
        <v>0</v>
      </c>
      <c r="D124" s="9"/>
      <c r="E124" s="11"/>
    </row>
    <row r="125" spans="1:5" ht="15">
      <c r="A125" s="24"/>
      <c r="B125" s="9"/>
      <c r="C125" s="10"/>
      <c r="D125" s="9"/>
      <c r="E125" s="11"/>
    </row>
    <row r="126" spans="1:5" ht="15">
      <c r="A126" s="24"/>
      <c r="B126" s="9"/>
      <c r="C126" s="10"/>
      <c r="D126" s="9"/>
      <c r="E126" s="58"/>
    </row>
    <row r="127" spans="1:5" ht="15">
      <c r="A127" s="24"/>
      <c r="B127" s="9"/>
      <c r="C127" s="10"/>
      <c r="D127" s="9"/>
      <c r="E127" s="11"/>
    </row>
    <row r="128" spans="1:5" ht="15.75">
      <c r="A128" s="24"/>
      <c r="B128" s="13" t="s">
        <v>112</v>
      </c>
      <c r="C128" s="10"/>
      <c r="D128" s="9"/>
      <c r="E128" s="11"/>
    </row>
    <row r="129" spans="1:5" ht="15.75" thickBot="1">
      <c r="A129" s="24"/>
      <c r="B129" s="9"/>
      <c r="C129" s="10"/>
      <c r="D129" s="9"/>
      <c r="E129" s="11"/>
    </row>
    <row r="130" spans="1:5" ht="16.5" thickBot="1">
      <c r="A130" s="14" t="s">
        <v>17</v>
      </c>
      <c r="B130" s="15" t="s">
        <v>18</v>
      </c>
      <c r="C130" s="16"/>
      <c r="D130" s="15"/>
      <c r="E130" s="17" t="s">
        <v>24</v>
      </c>
    </row>
    <row r="131" spans="1:5" ht="15.75">
      <c r="A131" s="19"/>
      <c r="B131" s="20"/>
      <c r="C131" s="21"/>
      <c r="D131" s="20"/>
      <c r="E131" s="22"/>
    </row>
    <row r="132" spans="1:5" ht="15.75">
      <c r="A132" s="24"/>
      <c r="B132" s="13" t="s">
        <v>25</v>
      </c>
      <c r="C132" s="10"/>
      <c r="D132" s="9"/>
      <c r="E132" s="11"/>
    </row>
    <row r="133" spans="1:5" ht="15">
      <c r="A133" s="26">
        <v>270</v>
      </c>
      <c r="B133" s="12" t="s">
        <v>14</v>
      </c>
      <c r="C133" s="27">
        <f>C109*30.4</f>
        <v>4864</v>
      </c>
      <c r="D133" s="9"/>
      <c r="E133" s="11" t="s">
        <v>16</v>
      </c>
    </row>
    <row r="134" spans="1:5" ht="15">
      <c r="A134" s="26"/>
      <c r="B134" s="28" t="s">
        <v>1</v>
      </c>
      <c r="C134" s="29">
        <f>VLOOKUP(C133,I5:L12,1)</f>
        <v>578.53</v>
      </c>
      <c r="D134" s="9"/>
      <c r="E134" s="11" t="s">
        <v>29</v>
      </c>
    </row>
    <row r="135" spans="1:5" ht="15">
      <c r="A135" s="26"/>
      <c r="B135" s="30" t="s">
        <v>7</v>
      </c>
      <c r="C135" s="27">
        <f>C133-C134</f>
        <v>4285.47</v>
      </c>
      <c r="D135" s="9"/>
      <c r="E135" s="11"/>
    </row>
    <row r="136" spans="1:5" ht="15">
      <c r="A136" s="26"/>
      <c r="B136" s="31" t="s">
        <v>8</v>
      </c>
      <c r="C136" s="32">
        <f>VLOOKUP(C133,I5:L12,4)</f>
        <v>0.064</v>
      </c>
      <c r="D136" s="9"/>
      <c r="E136" s="11" t="s">
        <v>30</v>
      </c>
    </row>
    <row r="137" spans="1:5" ht="15">
      <c r="A137" s="26">
        <v>271</v>
      </c>
      <c r="B137" s="30" t="s">
        <v>9</v>
      </c>
      <c r="C137" s="27">
        <f>C135*C136</f>
        <v>274.27008</v>
      </c>
      <c r="D137" s="9"/>
      <c r="E137" s="11" t="s">
        <v>31</v>
      </c>
    </row>
    <row r="138" spans="1:5" ht="15">
      <c r="A138" s="26"/>
      <c r="B138" s="33" t="s">
        <v>10</v>
      </c>
      <c r="C138" s="29">
        <f>VLOOKUP(C133,I5:L12,3)</f>
        <v>11.11</v>
      </c>
      <c r="D138" s="9"/>
      <c r="E138" s="11" t="s">
        <v>32</v>
      </c>
    </row>
    <row r="139" spans="1:5" ht="15.75">
      <c r="A139" s="26">
        <v>272</v>
      </c>
      <c r="B139" s="30" t="s">
        <v>11</v>
      </c>
      <c r="C139" s="34">
        <f>C137+C138</f>
        <v>285.38008</v>
      </c>
      <c r="D139" s="9"/>
      <c r="E139" s="11" t="s">
        <v>68</v>
      </c>
    </row>
    <row r="140" spans="1:5" ht="15">
      <c r="A140" s="26"/>
      <c r="B140" s="12"/>
      <c r="C140" s="27"/>
      <c r="D140" s="9"/>
      <c r="E140" s="11"/>
    </row>
    <row r="141" spans="1:5" ht="15">
      <c r="A141" s="26"/>
      <c r="B141" s="28"/>
      <c r="C141" s="35"/>
      <c r="D141" s="9"/>
      <c r="E141" s="11"/>
    </row>
    <row r="142" spans="1:5" ht="15.75">
      <c r="A142" s="26"/>
      <c r="B142" s="36" t="s">
        <v>105</v>
      </c>
      <c r="C142" s="35"/>
      <c r="D142" s="9"/>
      <c r="E142" s="11"/>
    </row>
    <row r="143" spans="1:5" ht="15.75">
      <c r="A143" s="26">
        <v>276</v>
      </c>
      <c r="B143" s="30" t="s">
        <v>107</v>
      </c>
      <c r="C143" s="37">
        <f>VLOOKUP(C133,I31:K43,3)</f>
        <v>324.87</v>
      </c>
      <c r="D143" s="9"/>
      <c r="E143" s="11" t="s">
        <v>36</v>
      </c>
    </row>
    <row r="144" spans="1:5" ht="15">
      <c r="A144" s="26"/>
      <c r="B144" s="28"/>
      <c r="C144" s="35"/>
      <c r="D144" s="9"/>
      <c r="E144" s="11"/>
    </row>
    <row r="145" spans="1:5" ht="15.75" thickBot="1">
      <c r="A145" s="26"/>
      <c r="B145" s="28"/>
      <c r="C145" s="38"/>
      <c r="D145" s="9"/>
      <c r="E145" s="11"/>
    </row>
    <row r="146" spans="1:5" ht="16.5" thickTop="1">
      <c r="A146" s="26">
        <v>277</v>
      </c>
      <c r="B146" s="12" t="s">
        <v>27</v>
      </c>
      <c r="C146" s="34">
        <f>MAX(C139-C143,0)</f>
        <v>0</v>
      </c>
      <c r="D146" s="9"/>
      <c r="E146" s="11" t="s">
        <v>108</v>
      </c>
    </row>
    <row r="147" spans="1:5" ht="15">
      <c r="A147" s="24"/>
      <c r="B147" s="9"/>
      <c r="C147" s="10"/>
      <c r="D147" s="9"/>
      <c r="E147" s="11"/>
    </row>
    <row r="148" spans="1:5" ht="15">
      <c r="A148" s="24"/>
      <c r="B148" s="9"/>
      <c r="C148" s="10"/>
      <c r="D148" s="9"/>
      <c r="E148" s="11"/>
    </row>
    <row r="149" spans="1:5" ht="15">
      <c r="A149" s="24"/>
      <c r="B149" s="9"/>
      <c r="C149" s="10"/>
      <c r="D149" s="9"/>
      <c r="E149" s="11"/>
    </row>
    <row r="150" spans="1:5" ht="15">
      <c r="A150" s="24"/>
      <c r="B150" s="9"/>
      <c r="C150" s="10"/>
      <c r="D150" s="9"/>
      <c r="E150" s="11"/>
    </row>
    <row r="151" spans="1:5" ht="15">
      <c r="A151" s="24"/>
      <c r="B151" s="9"/>
      <c r="C151" s="10"/>
      <c r="D151" s="9"/>
      <c r="E151" s="11"/>
    </row>
    <row r="152" spans="1:5" ht="15.75">
      <c r="A152" s="24"/>
      <c r="B152" s="13" t="s">
        <v>38</v>
      </c>
      <c r="C152" s="10"/>
      <c r="D152" s="9"/>
      <c r="E152" s="11"/>
    </row>
    <row r="153" spans="1:5" ht="15.75" thickBot="1">
      <c r="A153" s="24"/>
      <c r="B153" s="9"/>
      <c r="C153" s="10"/>
      <c r="D153" s="9"/>
      <c r="E153" s="11"/>
    </row>
    <row r="154" spans="1:5" ht="16.5" thickBot="1">
      <c r="A154" s="14" t="s">
        <v>17</v>
      </c>
      <c r="B154" s="15" t="s">
        <v>18</v>
      </c>
      <c r="C154" s="16"/>
      <c r="D154" s="15"/>
      <c r="E154" s="17" t="s">
        <v>24</v>
      </c>
    </row>
    <row r="155" spans="1:5" ht="15.75">
      <c r="A155" s="19"/>
      <c r="B155" s="20"/>
      <c r="C155" s="21"/>
      <c r="D155" s="20"/>
      <c r="E155" s="22"/>
    </row>
    <row r="156" spans="1:5" ht="15.75">
      <c r="A156" s="24"/>
      <c r="B156" s="13" t="s">
        <v>25</v>
      </c>
      <c r="C156" s="10"/>
      <c r="D156" s="9"/>
      <c r="E156" s="11"/>
    </row>
    <row r="157" spans="1:5" ht="15">
      <c r="A157" s="26">
        <v>280</v>
      </c>
      <c r="B157" s="12" t="s">
        <v>39</v>
      </c>
      <c r="C157" s="27">
        <f>C133+C114</f>
        <v>5113.86301369863</v>
      </c>
      <c r="D157" s="9"/>
      <c r="E157" s="11" t="s">
        <v>45</v>
      </c>
    </row>
    <row r="158" spans="1:5" ht="15">
      <c r="A158" s="26"/>
      <c r="B158" s="28" t="s">
        <v>1</v>
      </c>
      <c r="C158" s="29">
        <f>VLOOKUP(C157,I5:L12,1)</f>
        <v>4910.19</v>
      </c>
      <c r="D158" s="9"/>
      <c r="E158" s="11" t="s">
        <v>48</v>
      </c>
    </row>
    <row r="159" spans="1:5" ht="15">
      <c r="A159" s="26"/>
      <c r="B159" s="30" t="s">
        <v>7</v>
      </c>
      <c r="C159" s="27">
        <f>C157-C158</f>
        <v>203.6730136986307</v>
      </c>
      <c r="D159" s="9"/>
      <c r="E159" s="11"/>
    </row>
    <row r="160" spans="1:5" ht="15">
      <c r="A160" s="26"/>
      <c r="B160" s="31" t="s">
        <v>8</v>
      </c>
      <c r="C160" s="32">
        <f>VLOOKUP(C157,I5:L12,4)</f>
        <v>0.1088</v>
      </c>
      <c r="D160" s="9"/>
      <c r="E160" s="11" t="s">
        <v>49</v>
      </c>
    </row>
    <row r="161" spans="1:5" ht="15">
      <c r="A161" s="26">
        <v>281</v>
      </c>
      <c r="B161" s="30" t="s">
        <v>9</v>
      </c>
      <c r="C161" s="27">
        <f>C159*C160</f>
        <v>22.15962389041102</v>
      </c>
      <c r="D161" s="9"/>
      <c r="E161" s="11" t="s">
        <v>50</v>
      </c>
    </row>
    <row r="162" spans="1:5" ht="15">
      <c r="A162" s="26"/>
      <c r="B162" s="33" t="s">
        <v>10</v>
      </c>
      <c r="C162" s="29">
        <f>VLOOKUP(C157,I5:L12,3)</f>
        <v>288.33</v>
      </c>
      <c r="D162" s="9"/>
      <c r="E162" s="11" t="s">
        <v>51</v>
      </c>
    </row>
    <row r="163" spans="1:5" ht="15.75">
      <c r="A163" s="26">
        <v>282</v>
      </c>
      <c r="B163" s="12" t="s">
        <v>11</v>
      </c>
      <c r="C163" s="34">
        <f>C161+C162</f>
        <v>310.489623890411</v>
      </c>
      <c r="D163" s="9"/>
      <c r="E163" s="11" t="s">
        <v>69</v>
      </c>
    </row>
    <row r="164" spans="1:5" ht="15">
      <c r="A164" s="26"/>
      <c r="B164" s="12"/>
      <c r="C164" s="27"/>
      <c r="D164" s="9"/>
      <c r="E164" s="11"/>
    </row>
    <row r="165" spans="1:5" ht="15">
      <c r="A165" s="26"/>
      <c r="B165" s="28"/>
      <c r="C165" s="35"/>
      <c r="D165" s="9"/>
      <c r="E165" s="11"/>
    </row>
    <row r="166" spans="1:5" ht="15.75">
      <c r="A166" s="26"/>
      <c r="B166" s="36" t="s">
        <v>106</v>
      </c>
      <c r="C166" s="35"/>
      <c r="D166" s="9"/>
      <c r="E166" s="11"/>
    </row>
    <row r="167" spans="1:5" ht="15.75">
      <c r="A167" s="26">
        <v>286</v>
      </c>
      <c r="B167" s="30" t="s">
        <v>107</v>
      </c>
      <c r="C167" s="37">
        <f>VLOOKUP(C157,I31:K43,3)</f>
        <v>324.87</v>
      </c>
      <c r="D167" s="9"/>
      <c r="E167" s="11" t="s">
        <v>55</v>
      </c>
    </row>
    <row r="168" spans="1:5" ht="15">
      <c r="A168" s="26"/>
      <c r="B168" s="28"/>
      <c r="C168" s="35"/>
      <c r="D168" s="9"/>
      <c r="E168" s="11"/>
    </row>
    <row r="169" spans="1:5" ht="15.75" thickBot="1">
      <c r="A169" s="26"/>
      <c r="B169" s="28"/>
      <c r="C169" s="38"/>
      <c r="D169" s="9"/>
      <c r="E169" s="11"/>
    </row>
    <row r="170" spans="1:5" ht="16.5" thickTop="1">
      <c r="A170" s="26">
        <v>285</v>
      </c>
      <c r="B170" s="12" t="s">
        <v>58</v>
      </c>
      <c r="C170" s="34">
        <f>MAX(C163-C167,0)</f>
        <v>0</v>
      </c>
      <c r="D170" s="9"/>
      <c r="E170" s="11" t="s">
        <v>56</v>
      </c>
    </row>
  </sheetData>
  <sheetProtection/>
  <printOptions/>
  <pageMargins left="0.75" right="0.75" top="1" bottom="1" header="0" footer="0"/>
  <pageSetup fitToHeight="3" horizontalDpi="600" verticalDpi="600" orientation="portrait" scale="80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30"/>
  <sheetViews>
    <sheetView zoomScale="75" zoomScaleNormal="75" zoomScalePageLayoutView="0" workbookViewId="0" topLeftCell="A1">
      <selection activeCell="E18" sqref="E18"/>
    </sheetView>
  </sheetViews>
  <sheetFormatPr defaultColWidth="11.421875" defaultRowHeight="12.75"/>
  <cols>
    <col min="1" max="1" width="6.8515625" style="0" customWidth="1"/>
    <col min="2" max="2" width="11.00390625" style="0" customWidth="1"/>
    <col min="3" max="3" width="33.8515625" style="0" customWidth="1"/>
    <col min="4" max="4" width="38.421875" style="0" customWidth="1"/>
    <col min="6" max="6" width="112.140625" style="0" customWidth="1"/>
  </cols>
  <sheetData>
    <row r="3" spans="1:7" ht="12.75">
      <c r="A3" s="3">
        <v>290</v>
      </c>
      <c r="B3" s="3" t="s">
        <v>78</v>
      </c>
      <c r="C3" s="1" t="s">
        <v>70</v>
      </c>
      <c r="D3" s="4" t="s">
        <v>71</v>
      </c>
      <c r="F3" t="str">
        <f>CONCATENATE("AddConc('",A3,"'",",'",B3,"','",C3,"','",D3,"')")</f>
        <v>AddConc('290','IngGravExt','Ingreso gravado extraordinario (aguinaldo, ptu, otros)','Gravado(4) + Gravado(16)')</v>
      </c>
      <c r="G3" t="s">
        <v>93</v>
      </c>
    </row>
    <row r="4" spans="1:7" ht="12.75">
      <c r="A4" s="3">
        <v>291</v>
      </c>
      <c r="B4" s="3" t="s">
        <v>79</v>
      </c>
      <c r="C4" s="1" t="s">
        <v>47</v>
      </c>
      <c r="D4" s="4" t="s">
        <v>40</v>
      </c>
      <c r="F4" t="str">
        <f aca="true" t="shared" si="0" ref="F4:F26">CONCATENATE("AddConc('",A4,"'",",'",B4,"','",C4,"','",D4,"')")</f>
        <v>AddConc('291','FraccI','Ingreso gravado extraordinario conv a mes ( Fracc I )','Con(290) / 365 * 30.4')</v>
      </c>
      <c r="G4" t="s">
        <v>93</v>
      </c>
    </row>
    <row r="5" spans="1:7" ht="12.75">
      <c r="A5" s="3">
        <v>292</v>
      </c>
      <c r="B5" s="3" t="s">
        <v>80</v>
      </c>
      <c r="C5" s="1" t="s">
        <v>73</v>
      </c>
      <c r="D5" s="4" t="s">
        <v>72</v>
      </c>
      <c r="F5" t="str">
        <f t="shared" si="0"/>
        <v>AddConc('292','FraccII','ISPT de: Salario mensual + Ingr Extraordinario ( Fracc II)','Con(287)')</v>
      </c>
      <c r="G5" t="s">
        <v>93</v>
      </c>
    </row>
    <row r="6" spans="1:7" ht="12.75">
      <c r="A6" s="3">
        <v>293</v>
      </c>
      <c r="B6" s="3" t="s">
        <v>81</v>
      </c>
      <c r="C6" s="1" t="s">
        <v>42</v>
      </c>
      <c r="D6" s="4" t="s">
        <v>41</v>
      </c>
      <c r="F6" t="str">
        <f t="shared" si="0"/>
        <v>AddConc('293','FraccIII','Diferencia de ISPTs ( Fracc III )','Con(287) - Con(277)')</v>
      </c>
      <c r="G6" t="s">
        <v>93</v>
      </c>
    </row>
    <row r="7" spans="1:7" ht="12.75">
      <c r="A7" s="3">
        <v>294</v>
      </c>
      <c r="B7" s="3" t="s">
        <v>82</v>
      </c>
      <c r="C7" s="1" t="s">
        <v>43</v>
      </c>
      <c r="D7" s="4" t="s">
        <v>74</v>
      </c>
      <c r="F7" t="str">
        <f t="shared" si="0"/>
        <v>AddConc('294','FraccV','Pje de Impuesto a usar ( Fracc V )','Con(293) / Con(291)')</v>
      </c>
      <c r="G7" t="s">
        <v>93</v>
      </c>
    </row>
    <row r="8" spans="1:7" ht="12.75">
      <c r="A8" s="3">
        <v>295</v>
      </c>
      <c r="B8" s="3" t="s">
        <v>83</v>
      </c>
      <c r="C8" s="1" t="s">
        <v>75</v>
      </c>
      <c r="D8" s="4" t="s">
        <v>76</v>
      </c>
      <c r="F8" t="str">
        <f t="shared" si="0"/>
        <v>AddConc('295','FraccIV','Impuesto determinado según Art 142 ( Fracc IV )','Con(290) * Con(294)')</v>
      </c>
      <c r="G8" t="s">
        <v>93</v>
      </c>
    </row>
    <row r="9" ht="12.75">
      <c r="G9" t="s">
        <v>93</v>
      </c>
    </row>
    <row r="10" spans="1:7" ht="12.75">
      <c r="A10" s="6">
        <v>270</v>
      </c>
      <c r="B10" s="6" t="s">
        <v>84</v>
      </c>
      <c r="C10" s="5" t="s">
        <v>14</v>
      </c>
      <c r="D10" s="4" t="s">
        <v>16</v>
      </c>
      <c r="F10" t="str">
        <f t="shared" si="0"/>
        <v>AddConc('270','SdoMes','Sueldo Mensual','Con(501) * 30.4')</v>
      </c>
      <c r="G10" t="s">
        <v>93</v>
      </c>
    </row>
    <row r="11" spans="1:7" ht="12.75">
      <c r="A11" s="6">
        <v>271</v>
      </c>
      <c r="B11" s="6" t="s">
        <v>85</v>
      </c>
      <c r="C11" s="7" t="s">
        <v>9</v>
      </c>
      <c r="D11" s="4" t="s">
        <v>31</v>
      </c>
      <c r="F11" t="str">
        <f t="shared" si="0"/>
        <v>AddConc('271','ImpMarg','Impuesto Marginal','( Con(270) - Tabla(1,1,Con(270))  )  *  Tabla(1,4,Con(270))')</v>
      </c>
      <c r="G11" t="s">
        <v>93</v>
      </c>
    </row>
    <row r="12" spans="1:7" ht="12.75">
      <c r="A12" s="6">
        <v>272</v>
      </c>
      <c r="B12" s="6" t="s">
        <v>86</v>
      </c>
      <c r="C12" s="7" t="s">
        <v>11</v>
      </c>
      <c r="D12" s="4" t="s">
        <v>68</v>
      </c>
      <c r="F12" t="str">
        <f t="shared" si="0"/>
        <v>AddConc('272','ImpCaus','Impuesto Causado','Con(271)  + Tabla(1,3,Con(270))')</v>
      </c>
      <c r="G12" t="s">
        <v>93</v>
      </c>
    </row>
    <row r="13" spans="1:7" ht="12.75">
      <c r="A13" s="6">
        <v>273</v>
      </c>
      <c r="B13" s="6" t="s">
        <v>87</v>
      </c>
      <c r="C13" s="5" t="s">
        <v>28</v>
      </c>
      <c r="D13" s="4" t="s">
        <v>33</v>
      </c>
      <c r="F13" t="str">
        <f t="shared" si="0"/>
        <v>AddConc('273','ImpMarSub','Impuesto Marginal p Subsidio','(  Con(270)  - Tabla(2,1,Con(270))  )  *  Tabla(1,4,Con(270))')</v>
      </c>
      <c r="G13" t="s">
        <v>93</v>
      </c>
    </row>
    <row r="14" spans="1:7" ht="12.75">
      <c r="A14" s="6">
        <v>274</v>
      </c>
      <c r="B14" s="6" t="s">
        <v>88</v>
      </c>
      <c r="C14" s="5" t="s">
        <v>26</v>
      </c>
      <c r="D14" s="4" t="s">
        <v>34</v>
      </c>
      <c r="F14" t="str">
        <f t="shared" si="0"/>
        <v>AddConc('274','Sub','Subsidio','Con(273) * Tabla(2,4,Con(270))  + Tabla(2,3,Con(270))')</v>
      </c>
      <c r="G14" t="s">
        <v>93</v>
      </c>
    </row>
    <row r="15" spans="1:7" ht="12.75">
      <c r="A15" s="6">
        <v>275</v>
      </c>
      <c r="B15" s="6" t="s">
        <v>89</v>
      </c>
      <c r="C15" s="7" t="s">
        <v>67</v>
      </c>
      <c r="D15" s="4" t="s">
        <v>35</v>
      </c>
      <c r="F15" t="str">
        <f t="shared" si="0"/>
        <v>AddConc('275','SubAcred','Subsidio acreditable','Con(274) * Con(156)')</v>
      </c>
      <c r="G15" t="s">
        <v>93</v>
      </c>
    </row>
    <row r="16" spans="1:7" ht="12.75">
      <c r="A16" s="6">
        <v>276</v>
      </c>
      <c r="B16" s="6" t="s">
        <v>6</v>
      </c>
      <c r="C16" s="7" t="s">
        <v>57</v>
      </c>
      <c r="D16" s="4" t="s">
        <v>36</v>
      </c>
      <c r="F16" t="str">
        <f t="shared" si="0"/>
        <v>AddConc('276','CS','Credito Salario','Tabla(3,3,Con(270))')</v>
      </c>
      <c r="G16" t="s">
        <v>93</v>
      </c>
    </row>
    <row r="17" spans="1:7" ht="12.75">
      <c r="A17" s="6">
        <v>277</v>
      </c>
      <c r="B17" s="6" t="s">
        <v>90</v>
      </c>
      <c r="C17" s="5" t="s">
        <v>27</v>
      </c>
      <c r="D17" s="4" t="s">
        <v>37</v>
      </c>
      <c r="F17" t="str">
        <f t="shared" si="0"/>
        <v>AddConc('277','ISPTSdo','ISPT de Salario Mensual','Max(Con(272)-Con(275)-Con(276),0)')</v>
      </c>
      <c r="G17" t="s">
        <v>93</v>
      </c>
    </row>
    <row r="18" ht="12.75">
      <c r="G18" t="s">
        <v>93</v>
      </c>
    </row>
    <row r="19" spans="1:7" ht="12.75">
      <c r="A19" s="6">
        <v>280</v>
      </c>
      <c r="B19" s="6" t="s">
        <v>91</v>
      </c>
      <c r="C19" s="5" t="s">
        <v>39</v>
      </c>
      <c r="D19" s="4" t="s">
        <v>45</v>
      </c>
      <c r="F19" t="str">
        <f t="shared" si="0"/>
        <v>AddConc('280','SdoFracII','Sueldo Mensual + Ingreso ExtraOrd  Grav Mens','Con(270) + Con(291)')</v>
      </c>
      <c r="G19" t="s">
        <v>93</v>
      </c>
    </row>
    <row r="20" spans="1:7" ht="12.75">
      <c r="A20" s="6">
        <v>281</v>
      </c>
      <c r="B20" s="6" t="s">
        <v>85</v>
      </c>
      <c r="C20" s="7" t="s">
        <v>9</v>
      </c>
      <c r="D20" s="4" t="s">
        <v>50</v>
      </c>
      <c r="F20" t="str">
        <f t="shared" si="0"/>
        <v>AddConc('281','ImpMarg','Impuesto Marginal','( Con(280) - Tabla(1,1,Con(280))  )  *  Tabla(1,4,Con(280))')</v>
      </c>
      <c r="G20" t="s">
        <v>93</v>
      </c>
    </row>
    <row r="21" spans="1:7" ht="12.75">
      <c r="A21" s="6">
        <v>282</v>
      </c>
      <c r="B21" s="6" t="s">
        <v>86</v>
      </c>
      <c r="C21" s="5" t="s">
        <v>11</v>
      </c>
      <c r="D21" s="4" t="s">
        <v>69</v>
      </c>
      <c r="F21" t="str">
        <f t="shared" si="0"/>
        <v>AddConc('282','ImpCaus','Impuesto Causado','Con(281)  + Tabla(1,3,Con(280))')</v>
      </c>
      <c r="G21" t="s">
        <v>93</v>
      </c>
    </row>
    <row r="22" spans="1:7" ht="12.75">
      <c r="A22" s="6">
        <v>283</v>
      </c>
      <c r="B22" s="6" t="s">
        <v>87</v>
      </c>
      <c r="C22" s="5" t="s">
        <v>28</v>
      </c>
      <c r="D22" s="4" t="s">
        <v>52</v>
      </c>
      <c r="F22" t="str">
        <f t="shared" si="0"/>
        <v>AddConc('283','ImpMarSub','Impuesto Marginal p Subsidio','(  Con(280)  - Tabla(2,1,Con(280))  )  *  Tabla(1,4,Con(280))')</v>
      </c>
      <c r="G22" t="s">
        <v>93</v>
      </c>
    </row>
    <row r="23" spans="1:7" ht="12.75">
      <c r="A23" s="6">
        <v>284</v>
      </c>
      <c r="B23" s="6" t="s">
        <v>88</v>
      </c>
      <c r="C23" s="5" t="s">
        <v>26</v>
      </c>
      <c r="D23" s="4" t="s">
        <v>53</v>
      </c>
      <c r="F23" t="str">
        <f t="shared" si="0"/>
        <v>AddConc('284','Sub','Subsidio','Con(283) * Tabla(2,4,Con(280))  + Tabla(2,3,Con(280))')</v>
      </c>
      <c r="G23" t="s">
        <v>93</v>
      </c>
    </row>
    <row r="24" spans="1:7" ht="12.75">
      <c r="A24" s="6">
        <v>285</v>
      </c>
      <c r="B24" s="6" t="s">
        <v>89</v>
      </c>
      <c r="C24" s="7" t="s">
        <v>67</v>
      </c>
      <c r="D24" s="4" t="s">
        <v>54</v>
      </c>
      <c r="F24" t="str">
        <f t="shared" si="0"/>
        <v>AddConc('285','SubAcred','Subsidio acreditable','Con(284) * Con(156)')</v>
      </c>
      <c r="G24" t="s">
        <v>93</v>
      </c>
    </row>
    <row r="25" spans="1:7" ht="12.75">
      <c r="A25" s="6">
        <v>286</v>
      </c>
      <c r="B25" s="6" t="s">
        <v>6</v>
      </c>
      <c r="C25" s="7" t="s">
        <v>57</v>
      </c>
      <c r="D25" s="4" t="s">
        <v>55</v>
      </c>
      <c r="F25" t="str">
        <f t="shared" si="0"/>
        <v>AddConc('286','CS','Credito Salario','Tabla(3,3,Con(280))')</v>
      </c>
      <c r="G25" t="s">
        <v>93</v>
      </c>
    </row>
    <row r="26" spans="1:7" ht="12.75">
      <c r="A26" s="6">
        <v>287</v>
      </c>
      <c r="B26" s="6" t="s">
        <v>92</v>
      </c>
      <c r="C26" s="5" t="s">
        <v>58</v>
      </c>
      <c r="D26" s="4" t="s">
        <v>56</v>
      </c>
      <c r="F26" t="str">
        <f t="shared" si="0"/>
        <v>AddConc('287','ISPTFracII','ISPT de Salario Mensual + Ingreso ExtraOrd Grav Mens','Max(Con(282)-Con(285)-Con(286),0)')</v>
      </c>
      <c r="G26" t="s">
        <v>93</v>
      </c>
    </row>
    <row r="28" spans="1:25" ht="12.75">
      <c r="A28" s="3"/>
      <c r="B28" s="3"/>
      <c r="C28" s="3"/>
      <c r="D28" s="3"/>
      <c r="E28" s="3"/>
      <c r="F28" s="3"/>
      <c r="G28" s="3"/>
      <c r="I28" s="6"/>
      <c r="J28" s="6"/>
      <c r="K28" s="6"/>
      <c r="L28" s="6"/>
      <c r="M28" s="6"/>
      <c r="N28" s="6"/>
      <c r="O28" s="6"/>
      <c r="P28" s="6"/>
      <c r="R28" s="6"/>
      <c r="S28" s="6"/>
      <c r="T28" s="6"/>
      <c r="U28" s="6"/>
      <c r="V28" s="6"/>
      <c r="W28" s="6"/>
      <c r="X28" s="6"/>
      <c r="Y28" s="6"/>
    </row>
    <row r="29" spans="1:25" ht="12.75">
      <c r="A29" s="1"/>
      <c r="B29" s="1"/>
      <c r="C29" s="1"/>
      <c r="D29" s="1"/>
      <c r="E29" s="1"/>
      <c r="F29" s="1"/>
      <c r="G29" s="1"/>
      <c r="I29" s="5"/>
      <c r="J29" s="7"/>
      <c r="K29" s="7"/>
      <c r="L29" s="5"/>
      <c r="M29" s="5"/>
      <c r="N29" s="7"/>
      <c r="O29" s="7"/>
      <c r="P29" s="5"/>
      <c r="R29" s="5"/>
      <c r="S29" s="7"/>
      <c r="T29" s="5"/>
      <c r="U29" s="5"/>
      <c r="V29" s="5"/>
      <c r="W29" s="7"/>
      <c r="X29" s="7"/>
      <c r="Y29" s="5"/>
    </row>
    <row r="30" spans="1:25" ht="12.75">
      <c r="A30" s="4"/>
      <c r="B30" s="4"/>
      <c r="C30" s="4"/>
      <c r="D30" s="4"/>
      <c r="E30" s="4"/>
      <c r="F30" s="4"/>
      <c r="G30" s="4"/>
      <c r="I30" s="4"/>
      <c r="J30" s="4"/>
      <c r="K30" s="4"/>
      <c r="L30" s="4"/>
      <c r="M30" s="4"/>
      <c r="N30" s="4"/>
      <c r="O30" s="4"/>
      <c r="P30" s="4"/>
      <c r="R30" s="4"/>
      <c r="S30" s="4"/>
      <c r="T30" s="4"/>
      <c r="U30" s="4"/>
      <c r="V30" s="4"/>
      <c r="W30" s="4"/>
      <c r="X30" s="4"/>
      <c r="Y30" s="4"/>
    </row>
  </sheetData>
  <sheetProtection/>
  <printOptions/>
  <pageMargins left="0.75" right="0.75" top="1" bottom="1" header="0" footer="0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Ignacio Gutierrez</dc:creator>
  <cp:keywords/>
  <dc:description/>
  <cp:lastModifiedBy>AAA</cp:lastModifiedBy>
  <cp:lastPrinted>2007-05-07T19:46:25Z</cp:lastPrinted>
  <dcterms:created xsi:type="dcterms:W3CDTF">2003-12-11T22:54:39Z</dcterms:created>
  <dcterms:modified xsi:type="dcterms:W3CDTF">2018-04-14T01:39:26Z</dcterms:modified>
  <cp:category/>
  <cp:version/>
  <cp:contentType/>
  <cp:contentStatus/>
</cp:coreProperties>
</file>